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4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9278\SCBApps\Jupyter\Half Yearly\FMS Report New\"/>
    </mc:Choice>
  </mc:AlternateContent>
  <xr:revisionPtr revIDLastSave="0" documentId="13_ncr:1_{416C4D57-9B36-4C85-9B04-3C1C6B3F48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GTTSRong_06107" sheetId="5" r:id="rId5"/>
    <sheet name="BCDMDT_06108" sheetId="6" r:id="rId6"/>
    <sheet name="BCLCGT_06262" sheetId="7" r:id="rId7"/>
    <sheet name="SheetHidden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1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1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F3" authorId="0" shapeId="0" xr:uid="{00000000-0006-0000-0100-000004000000}">
      <text>
        <r>
          <rPr>
            <sz val="10"/>
            <rFont val="Arial"/>
          </rPr>
          <t>Ô chỉ tiêu có định dạng số. Đơn vị tính x 1 (hoặc %)</t>
        </r>
      </text>
    </comment>
    <comment ref="G3" authorId="0" shapeId="0" xr:uid="{00000000-0006-0000-01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100-000006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100-00000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1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F4" authorId="0" shapeId="0" xr:uid="{00000000-0006-0000-01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G4" authorId="0" shapeId="0" xr:uid="{00000000-0006-0000-0100-00000A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100-00000B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1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100-00000D000000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00000000-0006-0000-01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G5" authorId="0" shapeId="0" xr:uid="{00000000-0006-0000-01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100-000010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1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1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00000000-0006-0000-0100-000013000000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00000000-0006-0000-01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100-000015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100-000016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1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00000000-0006-0000-01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G7" authorId="0" shapeId="0" xr:uid="{00000000-0006-0000-0100-000019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100-00001A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1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100-00001C000000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00000000-0006-0000-01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G8" authorId="0" shapeId="0" xr:uid="{00000000-0006-0000-01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100-00001F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1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1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00000000-0006-0000-0100-000022000000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00000000-0006-0000-01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100-000024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100-00002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1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00000000-0006-0000-01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00000000-0006-0000-0100-00002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100-000029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1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100-00002B000000}">
      <text>
        <r>
          <rPr>
            <sz val="10"/>
            <rFont val="Arial"/>
          </rPr>
          <t>Ô chỉ tiêu có định dạng số. Đơn vị tính x 1 (hoặc %)</t>
        </r>
      </text>
    </comment>
    <comment ref="F11" authorId="0" shapeId="0" xr:uid="{00000000-0006-0000-01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G11" authorId="0" shapeId="0" xr:uid="{00000000-0006-0000-01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100-00002E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1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1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F12" authorId="0" shapeId="0" xr:uid="{00000000-0006-0000-0100-000031000000}">
      <text>
        <r>
          <rPr>
            <sz val="10"/>
            <rFont val="Arial"/>
          </rPr>
          <t>Ô chỉ tiêu có định dạng số. Đơn vị tính x 1 (hoặc %)</t>
        </r>
      </text>
    </comment>
    <comment ref="G12" authorId="0" shapeId="0" xr:uid="{00000000-0006-0000-01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100-000033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100-000034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1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F13" authorId="0" shapeId="0" xr:uid="{00000000-0006-0000-01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G13" authorId="0" shapeId="0" xr:uid="{00000000-0006-0000-0100-00003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100-000038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1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100-00003A000000}">
      <text>
        <r>
          <rPr>
            <sz val="10"/>
            <rFont val="Arial"/>
          </rPr>
          <t>Ô chỉ tiêu có định dạng số. Đơn vị tính x 1 (hoặc %)</t>
        </r>
      </text>
    </comment>
    <comment ref="F14" authorId="0" shapeId="0" xr:uid="{00000000-0006-0000-01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G14" authorId="0" shapeId="0" xr:uid="{00000000-0006-0000-01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100-00003D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1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1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F15" authorId="0" shapeId="0" xr:uid="{00000000-0006-0000-0100-000040000000}">
      <text>
        <r>
          <rPr>
            <sz val="10"/>
            <rFont val="Arial"/>
          </rPr>
          <t>Ô chỉ tiêu có định dạng số. Đơn vị tính x 1 (hoặc %)</t>
        </r>
      </text>
    </comment>
    <comment ref="G15" authorId="0" shapeId="0" xr:uid="{00000000-0006-0000-01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100-000042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100-00004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1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F16" authorId="0" shapeId="0" xr:uid="{00000000-0006-0000-01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G16" authorId="0" shapeId="0" xr:uid="{00000000-0006-0000-0100-000046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100-000047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1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100-000049000000}">
      <text>
        <r>
          <rPr>
            <sz val="10"/>
            <rFont val="Arial"/>
          </rPr>
          <t>Ô chỉ tiêu có định dạng số. Đơn vị tính x 1 (hoặc %)</t>
        </r>
      </text>
    </comment>
    <comment ref="F17" authorId="0" shapeId="0" xr:uid="{00000000-0006-0000-01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G17" authorId="0" shapeId="0" xr:uid="{00000000-0006-0000-01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100-00004C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1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1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F18" authorId="0" shapeId="0" xr:uid="{00000000-0006-0000-0100-00004F000000}">
      <text>
        <r>
          <rPr>
            <sz val="10"/>
            <rFont val="Arial"/>
          </rPr>
          <t>Ô chỉ tiêu có định dạng số. Đơn vị tính x 1 (hoặc %)</t>
        </r>
      </text>
    </comment>
    <comment ref="G18" authorId="0" shapeId="0" xr:uid="{00000000-0006-0000-01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100-000051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100-00005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1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F19" authorId="0" shapeId="0" xr:uid="{00000000-0006-0000-01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G19" authorId="0" shapeId="0" xr:uid="{00000000-0006-0000-0100-00005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100-000056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1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100-000058000000}">
      <text>
        <r>
          <rPr>
            <sz val="10"/>
            <rFont val="Arial"/>
          </rPr>
          <t>Ô chỉ tiêu có định dạng số. Đơn vị tính x 1 (hoặc %)</t>
        </r>
      </text>
    </comment>
    <comment ref="F20" authorId="0" shapeId="0" xr:uid="{00000000-0006-0000-01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G20" authorId="0" shapeId="0" xr:uid="{00000000-0006-0000-01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100-00005B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1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1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F21" authorId="0" shapeId="0" xr:uid="{00000000-0006-0000-0100-00005E000000}">
      <text>
        <r>
          <rPr>
            <sz val="10"/>
            <rFont val="Arial"/>
          </rPr>
          <t>Ô chỉ tiêu có định dạng số. Đơn vị tính x 1 (hoặc %)</t>
        </r>
      </text>
    </comment>
    <comment ref="G21" authorId="0" shapeId="0" xr:uid="{00000000-0006-0000-01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100-000060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100-00006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1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F22" authorId="0" shapeId="0" xr:uid="{00000000-0006-0000-01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G22" authorId="0" shapeId="0" xr:uid="{00000000-0006-0000-0100-000064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100-000065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1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100-000067000000}">
      <text>
        <r>
          <rPr>
            <sz val="10"/>
            <rFont val="Arial"/>
          </rPr>
          <t>Ô chỉ tiêu có định dạng số. Đơn vị tính x 1 (hoặc %)</t>
        </r>
      </text>
    </comment>
    <comment ref="F23" authorId="0" shapeId="0" xr:uid="{00000000-0006-0000-01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G23" authorId="0" shapeId="0" xr:uid="{00000000-0006-0000-01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100-00006A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1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1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F24" authorId="0" shapeId="0" xr:uid="{00000000-0006-0000-0100-00006D000000}">
      <text>
        <r>
          <rPr>
            <sz val="10"/>
            <rFont val="Arial"/>
          </rPr>
          <t>Ô chỉ tiêu có định dạng số. Đơn vị tính x 1 (hoặc %)</t>
        </r>
      </text>
    </comment>
    <comment ref="G24" authorId="0" shapeId="0" xr:uid="{00000000-0006-0000-01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100-00006F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100-00007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1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F25" authorId="0" shapeId="0" xr:uid="{00000000-0006-0000-01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G25" authorId="0" shapeId="0" xr:uid="{00000000-0006-0000-0100-000073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100-000074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1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100-000076000000}">
      <text>
        <r>
          <rPr>
            <sz val="10"/>
            <rFont val="Arial"/>
          </rPr>
          <t>Ô chỉ tiêu có định dạng số. Đơn vị tính x 1 (hoặc %)</t>
        </r>
      </text>
    </comment>
    <comment ref="F26" authorId="0" shapeId="0" xr:uid="{00000000-0006-0000-01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G26" authorId="0" shapeId="0" xr:uid="{00000000-0006-0000-01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100-000079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1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100-00007B000000}">
      <text>
        <r>
          <rPr>
            <sz val="10"/>
            <rFont val="Arial"/>
          </rPr>
          <t>Ô chỉ tiêu có định dạng số. Đơn vị tính x 1 (hoặc %)</t>
        </r>
      </text>
    </comment>
    <comment ref="F27" authorId="0" shapeId="0" xr:uid="{00000000-0006-0000-0100-00007C000000}">
      <text>
        <r>
          <rPr>
            <sz val="10"/>
            <rFont val="Arial"/>
          </rPr>
          <t>Ô chỉ tiêu có định dạng số. Đơn vị tính x 1 (hoặc %)</t>
        </r>
      </text>
    </comment>
    <comment ref="G27" authorId="0" shapeId="0" xr:uid="{00000000-0006-0000-0100-00007D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100-00007E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100-00007F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100-000080000000}">
      <text>
        <r>
          <rPr>
            <sz val="10"/>
            <rFont val="Arial"/>
          </rPr>
          <t>Ô chỉ tiêu có định dạng số. Đơn vị tính x 1 (hoặc %)</t>
        </r>
      </text>
    </comment>
    <comment ref="F28" authorId="0" shapeId="0" xr:uid="{00000000-0006-0000-0100-000081000000}">
      <text>
        <r>
          <rPr>
            <sz val="10"/>
            <rFont val="Arial"/>
          </rPr>
          <t>Ô chỉ tiêu có định dạng số. Đơn vị tính x 1 (hoặc %)</t>
        </r>
      </text>
    </comment>
    <comment ref="G28" authorId="0" shapeId="0" xr:uid="{00000000-0006-0000-0100-00008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100-000083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100-00008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100-000085000000}">
      <text>
        <r>
          <rPr>
            <sz val="10"/>
            <rFont val="Arial"/>
          </rPr>
          <t>Ô chỉ tiêu có định dạng số. Đơn vị tính x 1 (hoặc %)</t>
        </r>
      </text>
    </comment>
    <comment ref="F29" authorId="0" shapeId="0" xr:uid="{00000000-0006-0000-0100-000086000000}">
      <text>
        <r>
          <rPr>
            <sz val="10"/>
            <rFont val="Arial"/>
          </rPr>
          <t>Ô chỉ tiêu có định dạng số. Đơn vị tính x 1 (hoặc %)</t>
        </r>
      </text>
    </comment>
    <comment ref="G29" authorId="0" shapeId="0" xr:uid="{00000000-0006-0000-0100-00008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100-000088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100-00008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100-00008A000000}">
      <text>
        <r>
          <rPr>
            <sz val="10"/>
            <rFont val="Arial"/>
          </rPr>
          <t>Ô chỉ tiêu có định dạng số. Đơn vị tính x 1 (hoặc %)</t>
        </r>
      </text>
    </comment>
    <comment ref="F30" authorId="0" shapeId="0" xr:uid="{00000000-0006-0000-0100-00008B000000}">
      <text>
        <r>
          <rPr>
            <sz val="10"/>
            <rFont val="Arial"/>
          </rPr>
          <t>Ô chỉ tiêu có định dạng số. Đơn vị tính x 1 (hoặc %)</t>
        </r>
      </text>
    </comment>
    <comment ref="G30" authorId="0" shapeId="0" xr:uid="{00000000-0006-0000-0100-00008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100-00008D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100-00008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100-00008F000000}">
      <text>
        <r>
          <rPr>
            <sz val="10"/>
            <rFont val="Arial"/>
          </rPr>
          <t>Ô chỉ tiêu có định dạng số. Đơn vị tính x 1 (hoặc %)</t>
        </r>
      </text>
    </comment>
    <comment ref="F31" authorId="0" shapeId="0" xr:uid="{00000000-0006-0000-0100-000090000000}">
      <text>
        <r>
          <rPr>
            <sz val="10"/>
            <rFont val="Arial"/>
          </rPr>
          <t>Ô chỉ tiêu có định dạng số. Đơn vị tính x 1 (hoặc %)</t>
        </r>
      </text>
    </comment>
    <comment ref="G31" authorId="0" shapeId="0" xr:uid="{00000000-0006-0000-0100-000091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100-000092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100-000093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100-000094000000}">
      <text>
        <r>
          <rPr>
            <sz val="10"/>
            <rFont val="Arial"/>
          </rPr>
          <t>Ô chỉ tiêu có định dạng số. Đơn vị tính x 1 (hoặc %)</t>
        </r>
      </text>
    </comment>
    <comment ref="F32" authorId="0" shapeId="0" xr:uid="{00000000-0006-0000-0100-000095000000}">
      <text>
        <r>
          <rPr>
            <sz val="10"/>
            <rFont val="Arial"/>
          </rPr>
          <t>Ô chỉ tiêu có định dạng số. Đơn vị tính x 1 (hoặc %)</t>
        </r>
      </text>
    </comment>
    <comment ref="G32" authorId="0" shapeId="0" xr:uid="{00000000-0006-0000-0100-00009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100-000097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100-00009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100-000099000000}">
      <text>
        <r>
          <rPr>
            <sz val="10"/>
            <rFont val="Arial"/>
          </rPr>
          <t>Ô chỉ tiêu có định dạng số. Đơn vị tính x 1 (hoặc %)</t>
        </r>
      </text>
    </comment>
    <comment ref="F33" authorId="0" shapeId="0" xr:uid="{00000000-0006-0000-0100-00009A000000}">
      <text>
        <r>
          <rPr>
            <sz val="10"/>
            <rFont val="Arial"/>
          </rPr>
          <t>Ô chỉ tiêu có định dạng số. Đơn vị tính x 1 (hoặc %)</t>
        </r>
      </text>
    </comment>
    <comment ref="G33" authorId="0" shapeId="0" xr:uid="{00000000-0006-0000-0100-00009B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100-00009C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100-00009D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100-00009E000000}">
      <text>
        <r>
          <rPr>
            <sz val="10"/>
            <rFont val="Arial"/>
          </rPr>
          <t>Ô chỉ tiêu có định dạng số. Đơn vị tính x 1 (hoặc %)</t>
        </r>
      </text>
    </comment>
    <comment ref="F34" authorId="0" shapeId="0" xr:uid="{00000000-0006-0000-0100-00009F000000}">
      <text>
        <r>
          <rPr>
            <sz val="10"/>
            <rFont val="Arial"/>
          </rPr>
          <t>Ô chỉ tiêu có định dạng số. Đơn vị tính x 1 (hoặc %)</t>
        </r>
      </text>
    </comment>
    <comment ref="G34" authorId="0" shapeId="0" xr:uid="{00000000-0006-0000-0100-0000A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100-0000A1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100-0000A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100-0000A3000000}">
      <text>
        <r>
          <rPr>
            <sz val="10"/>
            <rFont val="Arial"/>
          </rPr>
          <t>Ô chỉ tiêu có định dạng số. Đơn vị tính x 1 (hoặc %)</t>
        </r>
      </text>
    </comment>
    <comment ref="F35" authorId="0" shapeId="0" xr:uid="{00000000-0006-0000-0100-0000A4000000}">
      <text>
        <r>
          <rPr>
            <sz val="10"/>
            <rFont val="Arial"/>
          </rPr>
          <t>Ô chỉ tiêu có định dạng số. Đơn vị tính x 1 (hoặc %)</t>
        </r>
      </text>
    </comment>
    <comment ref="G35" authorId="0" shapeId="0" xr:uid="{00000000-0006-0000-0100-0000A5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100-0000A6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100-0000A7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100-0000A8000000}">
      <text>
        <r>
          <rPr>
            <sz val="10"/>
            <rFont val="Arial"/>
          </rPr>
          <t>Ô chỉ tiêu có định dạng số. Đơn vị tính x 1 (hoặc %)</t>
        </r>
      </text>
    </comment>
    <comment ref="F36" authorId="0" shapeId="0" xr:uid="{00000000-0006-0000-0100-0000A9000000}">
      <text>
        <r>
          <rPr>
            <sz val="10"/>
            <rFont val="Arial"/>
          </rPr>
          <t>Ô chỉ tiêu có định dạng số. Đơn vị tính x 1 (hoặc %)</t>
        </r>
      </text>
    </comment>
    <comment ref="G36" authorId="0" shapeId="0" xr:uid="{00000000-0006-0000-0100-0000A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100-0000AB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100-0000A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100-0000AD000000}">
      <text>
        <r>
          <rPr>
            <sz val="10"/>
            <rFont val="Arial"/>
          </rPr>
          <t>Ô chỉ tiêu có định dạng số. Đơn vị tính x 1 (hoặc %)</t>
        </r>
      </text>
    </comment>
    <comment ref="F37" authorId="0" shapeId="0" xr:uid="{00000000-0006-0000-0100-0000AE000000}">
      <text>
        <r>
          <rPr>
            <sz val="10"/>
            <rFont val="Arial"/>
          </rPr>
          <t>Ô chỉ tiêu có định dạng số. Đơn vị tính x 1 (hoặc %)</t>
        </r>
      </text>
    </comment>
    <comment ref="G37" authorId="0" shapeId="0" xr:uid="{00000000-0006-0000-0100-0000AF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2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2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2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2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2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2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2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2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2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2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2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2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2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2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2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2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2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2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2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2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2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2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2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2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2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2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2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2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2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2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2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2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2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2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2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2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2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2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2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2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2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2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2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2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2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2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2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2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2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2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2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2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2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2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2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2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2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2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2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2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2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2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2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2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2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2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2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2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2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2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2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2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2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2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2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2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2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2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2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2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2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2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2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2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2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2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2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2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2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2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2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2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2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2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2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2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2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2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2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2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2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2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2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2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2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2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2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2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2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2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2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2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2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2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2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2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2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2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2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2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2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200-00007B000000}">
      <text>
        <r>
          <rPr>
            <sz val="10"/>
            <rFont val="Arial"/>
          </rPr>
          <t>Ô chỉ tiêu có định dạng số. Đơn vị tính x 1 (hoặc %)</t>
        </r>
      </text>
    </comment>
    <comment ref="C43" authorId="0" shapeId="0" xr:uid="{00000000-0006-0000-0200-00007C000000}">
      <text>
        <r>
          <rPr>
            <sz val="10"/>
            <rFont val="Arial"/>
          </rPr>
          <t>Ô chỉ tiêu có định dạng ký tự</t>
        </r>
      </text>
    </comment>
    <comment ref="D43" authorId="0" shapeId="0" xr:uid="{00000000-0006-0000-0200-00007D000000}">
      <text>
        <r>
          <rPr>
            <sz val="10"/>
            <rFont val="Arial"/>
          </rPr>
          <t>Ô chỉ tiêu có định dạng số. Đơn vị tính x 1 (hoặc %)</t>
        </r>
      </text>
    </comment>
    <comment ref="E43" authorId="0" shapeId="0" xr:uid="{00000000-0006-0000-0200-00007E000000}">
      <text>
        <r>
          <rPr>
            <sz val="10"/>
            <rFont val="Arial"/>
          </rPr>
          <t>Ô chỉ tiêu có định dạng số. Đơn vị tính x 1 (hoặc %)</t>
        </r>
      </text>
    </comment>
    <comment ref="C44" authorId="0" shapeId="0" xr:uid="{00000000-0006-0000-0200-00007F000000}">
      <text>
        <r>
          <rPr>
            <sz val="10"/>
            <rFont val="Arial"/>
          </rPr>
          <t>Ô chỉ tiêu có định dạng ký tự</t>
        </r>
      </text>
    </comment>
    <comment ref="D44" authorId="0" shapeId="0" xr:uid="{00000000-0006-0000-0200-000080000000}">
      <text>
        <r>
          <rPr>
            <sz val="10"/>
            <rFont val="Arial"/>
          </rPr>
          <t>Ô chỉ tiêu có định dạng số. Đơn vị tính x 1 (hoặc %)</t>
        </r>
      </text>
    </comment>
    <comment ref="E44" authorId="0" shapeId="0" xr:uid="{00000000-0006-0000-0200-000081000000}">
      <text>
        <r>
          <rPr>
            <sz val="10"/>
            <rFont val="Arial"/>
          </rPr>
          <t>Ô chỉ tiêu có định dạng số. Đơn vị tính x 1 (hoặc %)</t>
        </r>
      </text>
    </comment>
    <comment ref="C45" authorId="0" shapeId="0" xr:uid="{00000000-0006-0000-0200-000082000000}">
      <text>
        <r>
          <rPr>
            <sz val="10"/>
            <rFont val="Arial"/>
          </rPr>
          <t>Ô chỉ tiêu có định dạng ký tự</t>
        </r>
      </text>
    </comment>
    <comment ref="D45" authorId="0" shapeId="0" xr:uid="{00000000-0006-0000-0200-000083000000}">
      <text>
        <r>
          <rPr>
            <sz val="10"/>
            <rFont val="Arial"/>
          </rPr>
          <t>Ô chỉ tiêu có định dạng số. Đơn vị tính x 1 (hoặc %)</t>
        </r>
      </text>
    </comment>
    <comment ref="E45" authorId="0" shapeId="0" xr:uid="{00000000-0006-0000-0200-000084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3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3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3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3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3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3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3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3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3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3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3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3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3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3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3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3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3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3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3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3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3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3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3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3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3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3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3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3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3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3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3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3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3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3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3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3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3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3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3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3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3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3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3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3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3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3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3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3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3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3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3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3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3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3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3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3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3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3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3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3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3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3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3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3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3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3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3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3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3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3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3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3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3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3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3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3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3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3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3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3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3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3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3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3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3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3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3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3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3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3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3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300-00005D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400-000001000000}">
      <text>
        <r>
          <rPr>
            <sz val="10"/>
            <rFont val="Arial"/>
          </rPr>
          <t>Ô chỉ tiêu có định dạng số. Đơn vị tính x 1 (hoặc %)</t>
        </r>
      </text>
    </comment>
    <comment ref="F3" authorId="0" shapeId="0" xr:uid="{00000000-0006-0000-04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4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F4" authorId="0" shapeId="0" xr:uid="{00000000-0006-0000-0400-000004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4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00000000-0006-0000-04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400-000007000000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00000000-0006-0000-04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4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00000000-0006-0000-0400-00000A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4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00000000-0006-0000-04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400-00000D000000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00000000-0006-0000-04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4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00000000-0006-0000-0400-000010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500-00000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5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F3" authorId="0" shapeId="0" xr:uid="{00000000-0006-0000-05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G3" authorId="0" shapeId="0" xr:uid="{00000000-0006-0000-0500-000004000000}">
      <text>
        <r>
          <rPr>
            <sz val="10"/>
            <rFont val="Arial"/>
          </rPr>
          <t>Ô chỉ tiêu có định dạng số. Đơn vị tính x 1 (hoặc %)</t>
        </r>
      </text>
    </comment>
    <comment ref="A5" authorId="0" shapeId="0" xr:uid="{00000000-0006-0000-0500-000005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B5" authorId="0" shapeId="0" xr:uid="{00000000-0006-0000-0500-000006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5" authorId="0" shapeId="0" xr:uid="{00000000-0006-0000-0500-000007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5" authorId="0" shapeId="0" xr:uid="{00000000-0006-0000-0500-000008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5" authorId="0" shapeId="0" xr:uid="{00000000-0006-0000-0500-000009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5" authorId="0" shapeId="0" xr:uid="{00000000-0006-0000-0500-00000A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5" authorId="0" shapeId="0" xr:uid="{00000000-0006-0000-0500-00000B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6" authorId="0" shapeId="0" xr:uid="{00000000-0006-0000-05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500-00000D000000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00000000-0006-0000-05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00000000-0006-0000-05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A8" authorId="0" shapeId="0" xr:uid="{00000000-0006-0000-0500-000010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B8" authorId="0" shapeId="0" xr:uid="{00000000-0006-0000-0500-000011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8" authorId="0" shapeId="0" xr:uid="{00000000-0006-0000-0500-000012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8" authorId="0" shapeId="0" xr:uid="{00000000-0006-0000-0500-000013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8" authorId="0" shapeId="0" xr:uid="{00000000-0006-0000-0500-000014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8" authorId="0" shapeId="0" xr:uid="{00000000-0006-0000-0500-000015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8" authorId="0" shapeId="0" xr:uid="{00000000-0006-0000-0500-000016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9" authorId="0" shapeId="0" xr:uid="{00000000-0006-0000-05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5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00000000-0006-0000-0500-000019000000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00000000-0006-0000-05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D10" authorId="0" shapeId="0" xr:uid="{00000000-0006-0000-05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500-00001C000000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00000000-0006-0000-05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00000000-0006-0000-05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A17" authorId="0" shapeId="0" xr:uid="{00000000-0006-0000-0500-00001F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B17" authorId="0" shapeId="0" xr:uid="{00000000-0006-0000-0500-000020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17" authorId="0" shapeId="0" xr:uid="{00000000-0006-0000-0500-000021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17" authorId="0" shapeId="0" xr:uid="{00000000-0006-0000-0500-000022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17" authorId="0" shapeId="0" xr:uid="{00000000-0006-0000-0500-000023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17" authorId="0" shapeId="0" xr:uid="{00000000-0006-0000-0500-000024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17" authorId="0" shapeId="0" xr:uid="{00000000-0006-0000-0500-000025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18" authorId="0" shapeId="0" xr:uid="{00000000-0006-0000-05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5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F18" authorId="0" shapeId="0" xr:uid="{00000000-0006-0000-0500-000028000000}">
      <text>
        <r>
          <rPr>
            <sz val="10"/>
            <rFont val="Arial"/>
          </rPr>
          <t>Ô chỉ tiêu có định dạng số. Đơn vị tính x 1 (hoặc %)</t>
        </r>
      </text>
    </comment>
    <comment ref="G18" authorId="0" shapeId="0" xr:uid="{00000000-0006-0000-05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A22" authorId="0" shapeId="0" xr:uid="{00000000-0006-0000-0500-00002A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B22" authorId="0" shapeId="0" xr:uid="{00000000-0006-0000-0500-00002B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22" authorId="0" shapeId="0" xr:uid="{00000000-0006-0000-0500-00002C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22" authorId="0" shapeId="0" xr:uid="{00000000-0006-0000-0500-00002D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22" authorId="0" shapeId="0" xr:uid="{00000000-0006-0000-0500-00002E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22" authorId="0" shapeId="0" xr:uid="{00000000-0006-0000-0500-00002F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22" authorId="0" shapeId="0" xr:uid="{00000000-0006-0000-0500-000030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23" authorId="0" shapeId="0" xr:uid="{00000000-0006-0000-0500-00003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5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F23" authorId="0" shapeId="0" xr:uid="{00000000-0006-0000-05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G23" authorId="0" shapeId="0" xr:uid="{00000000-0006-0000-0500-000034000000}">
      <text>
        <r>
          <rPr>
            <sz val="10"/>
            <rFont val="Arial"/>
          </rPr>
          <t>Ô chỉ tiêu có định dạng số. Đơn vị tính x 1 (hoặc %)</t>
        </r>
      </text>
    </comment>
    <comment ref="D24" authorId="0" shapeId="0" xr:uid="{00000000-0006-0000-05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5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F24" authorId="0" shapeId="0" xr:uid="{00000000-0006-0000-0500-000037000000}">
      <text>
        <r>
          <rPr>
            <sz val="10"/>
            <rFont val="Arial"/>
          </rPr>
          <t>Ô chỉ tiêu có định dạng số. Đơn vị tính x 1 (hoặc %)</t>
        </r>
      </text>
    </comment>
    <comment ref="G24" authorId="0" shapeId="0" xr:uid="{00000000-0006-0000-05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A33" authorId="0" shapeId="0" xr:uid="{00000000-0006-0000-0500-000039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B33" authorId="0" shapeId="0" xr:uid="{00000000-0006-0000-0500-00003A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33" authorId="0" shapeId="0" xr:uid="{00000000-0006-0000-0500-00003B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33" authorId="0" shapeId="0" xr:uid="{00000000-0006-0000-0500-00003C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33" authorId="0" shapeId="0" xr:uid="{00000000-0006-0000-0500-00003D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33" authorId="0" shapeId="0" xr:uid="{00000000-0006-0000-0500-00003E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33" authorId="0" shapeId="0" xr:uid="{00000000-0006-0000-0500-00003F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34" authorId="0" shapeId="0" xr:uid="{00000000-0006-0000-0500-000040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5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F34" authorId="0" shapeId="0" xr:uid="{00000000-0006-0000-05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G34" authorId="0" shapeId="0" xr:uid="{00000000-0006-0000-0500-000043000000}">
      <text>
        <r>
          <rPr>
            <sz val="10"/>
            <rFont val="Arial"/>
          </rPr>
          <t>Ô chỉ tiêu có định dạng số. Đơn vị tính x 1 (hoặc %)</t>
        </r>
      </text>
    </comment>
    <comment ref="D35" authorId="0" shapeId="0" xr:uid="{00000000-0006-0000-05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5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F35" authorId="0" shapeId="0" xr:uid="{00000000-0006-0000-0500-000046000000}">
      <text>
        <r>
          <rPr>
            <sz val="10"/>
            <rFont val="Arial"/>
          </rPr>
          <t>Ô chỉ tiêu có định dạng số. Đơn vị tính x 1 (hoặc %)</t>
        </r>
      </text>
    </comment>
    <comment ref="G35" authorId="0" shapeId="0" xr:uid="{00000000-0006-0000-05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A40" authorId="0" shapeId="0" xr:uid="{00000000-0006-0000-0500-000048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B40" authorId="0" shapeId="0" xr:uid="{00000000-0006-0000-0500-000049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40" authorId="0" shapeId="0" xr:uid="{00000000-0006-0000-0500-00004A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D40" authorId="0" shapeId="0" xr:uid="{00000000-0006-0000-0500-00004B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40" authorId="0" shapeId="0" xr:uid="{00000000-0006-0000-0500-00004C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40" authorId="0" shapeId="0" xr:uid="{00000000-0006-0000-0500-00004D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40" authorId="0" shapeId="0" xr:uid="{00000000-0006-0000-0500-00004E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A42" authorId="0" shapeId="0" xr:uid="{00000000-0006-0000-0500-00004F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B42" authorId="0" shapeId="0" xr:uid="{00000000-0006-0000-0500-000050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42" authorId="0" shapeId="0" xr:uid="{00000000-0006-0000-0500-000051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D42" authorId="0" shapeId="0" xr:uid="{00000000-0006-0000-0500-000052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42" authorId="0" shapeId="0" xr:uid="{00000000-0006-0000-0500-000053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42" authorId="0" shapeId="0" xr:uid="{00000000-0006-0000-0500-000054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42" authorId="0" shapeId="0" xr:uid="{00000000-0006-0000-0500-000055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A44" authorId="0" shapeId="0" xr:uid="{00000000-0006-0000-0500-000056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B44" authorId="0" shapeId="0" xr:uid="{00000000-0006-0000-0500-000057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C44" authorId="0" shapeId="0" xr:uid="{00000000-0006-0000-0500-000058000000}">
      <text>
        <r>
          <rPr>
            <sz val="10"/>
            <rFont val="Arial"/>
          </rPr>
          <t>Ô chỉ tiêu có định dạng ký tự
Dữ liệu động đầu vào hợp lệ khi chỉ được thêm dòng trên ô này.</t>
        </r>
      </text>
    </comment>
    <comment ref="D44" authorId="0" shapeId="0" xr:uid="{00000000-0006-0000-0500-000059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E44" authorId="0" shapeId="0" xr:uid="{00000000-0006-0000-0500-00005A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F44" authorId="0" shapeId="0" xr:uid="{00000000-0006-0000-0500-00005B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G44" authorId="0" shapeId="0" xr:uid="{00000000-0006-0000-0500-00005C000000}">
      <text>
        <r>
          <rPr>
            <sz val="10"/>
            <rFont val="Arial"/>
          </rPr>
          <t>Ô chỉ tiêu có định dạng số. Đơn vị tính x 1 (hoặc %)
Dữ liệu động đầu vào hợp lệ khi chỉ được thêm dòng trên ô này.</t>
        </r>
      </text>
    </comment>
    <comment ref="D45" authorId="0" shapeId="0" xr:uid="{00000000-0006-0000-05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E45" authorId="0" shapeId="0" xr:uid="{00000000-0006-0000-0500-00005E000000}">
      <text>
        <r>
          <rPr>
            <sz val="10"/>
            <rFont val="Arial"/>
          </rPr>
          <t>Ô chỉ tiêu có định dạng số. Đơn vị tính x 1 (hoặc %)</t>
        </r>
      </text>
    </comment>
    <comment ref="F45" authorId="0" shapeId="0" xr:uid="{00000000-0006-0000-05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G45" authorId="0" shapeId="0" xr:uid="{00000000-0006-0000-0500-000060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6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6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6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6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6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6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6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6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6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6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6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6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6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6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6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6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6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6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6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6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6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6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6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6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6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6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6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6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6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6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6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6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6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6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6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6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6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6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6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6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6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6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6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6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6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6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6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6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6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6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6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6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6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6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6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6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6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6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6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6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6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6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6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6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6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6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6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6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6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6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6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6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6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6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6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6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6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6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6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6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6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6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6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6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6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6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6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6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6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6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6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6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6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6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6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6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6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6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6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6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6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6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6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6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6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6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6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6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6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6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6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6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6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6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6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6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6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6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6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6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6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6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600-00007B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<sst xmlns="http://schemas.openxmlformats.org/spreadsheetml/2006/main" count="705" uniqueCount="362">
  <si>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</si>
  <si>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</si>
  <si>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</si>
  <si>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</si>
  <si>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</si>
  <si>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</si>
  <si>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</si>
  <si>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</si>
  <si>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</si>
  <si>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</si>
  <si>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</si>
  <si>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</si>
  <si>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</si>
  <si>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</si>
  <si>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</si>
  <si>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</si>
  <si>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</si>
  <si>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</si>
  <si>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</si>
  <si>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</si>
  <si>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</si>
  <si>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</si>
  <si>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</si>
  <si>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</si>
  <si>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</si>
  <si>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</si>
  <si>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Đại diện có thẩm quyền của Ngân hàng Giám sát</t>
  </si>
  <si>
    <t>Công ty Quản lý quỹ</t>
  </si>
  <si>
    <t>Kế toán trưởng</t>
  </si>
  <si>
    <t>Tổng (Giám) đốc</t>
  </si>
  <si>
    <t>Người lập biểu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</si>
  <si>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</si>
  <si>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</si>
  <si>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</si>
  <si>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</si>
  <si>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</si>
  <si>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</si>
  <si>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</si>
  <si>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</si>
  <si>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Kỳ trước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</si>
  <si>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</si>
  <si>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</si>
  <si>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</si>
  <si>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</si>
  <si>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</si>
  <si>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</si>
  <si>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</si>
  <si>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</si>
  <si>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</si>
  <si>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</si>
  <si>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</si>
  <si>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</si>
  <si>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</si>
  <si>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</si>
  <si>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</si>
  <si>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</si>
  <si>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</si>
  <si>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</si>
  <si>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</si>
  <si>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</si>
  <si>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</si>
  <si>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</si>
  <si>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</si>
  <si>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</si>
  <si>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</si>
  <si>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</si>
  <si>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</si>
  <si>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</si>
  <si>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</si>
  <si>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</si>
  <si>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</si>
  <si>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</si>
  <si>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</si>
  <si>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</si>
  <si>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</si>
  <si>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</si>
  <si>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</si>
  <si>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</si>
  <si>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</si>
  <si>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</si>
  <si>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</si>
  <si>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</si>
  <si>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</si>
  <si>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</si>
  <si>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</si>
  <si>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</si>
  <si>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</si>
  <si>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</si>
  <si>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</si>
  <si>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</si>
  <si>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</si>
  <si>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</si>
  <si>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</si>
  <si>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</si>
  <si>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</si>
  <si>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</si>
  <si>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</si>
  <si>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</si>
  <si>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</si>
  <si>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</si>
  <si>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</si>
  <si>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</si>
  <si>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</si>
  <si>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</si>
  <si>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</si>
  <si>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</si>
  <si>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</si>
  <si>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</si>
  <si>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</si>
  <si>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</si>
  <si>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</si>
  <si>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</si>
  <si>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</si>
  <si>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</si>
  <si>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</si>
  <si>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</si>
  <si>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</si>
  <si>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</si>
  <si>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</si>
  <si>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</si>
  <si>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</si>
  <si>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</si>
  <si>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</si>
  <si>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</si>
  <si>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</si>
  <si>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</si>
  <si>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</si>
  <si>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</si>
  <si>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</si>
  <si>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</si>
  <si>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</si>
  <si>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</si>
  <si>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</si>
  <si>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</si>
  <si>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</si>
  <si>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</si>
  <si>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</si>
  <si>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</si>
  <si>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</si>
  <si>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</si>
  <si>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</si>
  <si>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</si>
  <si>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</si>
  <si>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</si>
  <si>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</si>
  <si>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</si>
  <si>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</si>
  <si>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</si>
  <si>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</si>
  <si>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</si>
  <si>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</si>
  <si>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</si>
  <si>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</si>
  <si>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</si>
  <si>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</si>
  <si>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</si>
  <si>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</si>
  <si>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</si>
  <si>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</si>
  <si>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</si>
  <si>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</si>
  <si>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</si>
  <si>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</si>
  <si>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</si>
  <si>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</si>
  <si>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</si>
  <si>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</si>
  <si>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</si>
  <si>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</si>
  <si>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</si>
  <si>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</si>
  <si>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</si>
  <si>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</si>
  <si>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</si>
  <si>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</si>
  <si>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</si>
  <si>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</si>
  <si>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</si>
  <si>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</si>
  <si>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</si>
  <si>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</si>
  <si>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</si>
  <si>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</si>
  <si>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</si>
  <si>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</si>
  <si>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</si>
  <si>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</si>
  <si>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</si>
  <si>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</si>
  <si>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</si>
  <si>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</si>
  <si>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</si>
  <si>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</si>
  <si>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</si>
  <si>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</si>
  <si>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</si>
  <si>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</si>
  <si>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</si>
  <si>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</si>
  <si>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</si>
  <si>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</si>
  <si>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</si>
  <si>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</si>
  <si>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</si>
  <si>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</si>
  <si>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</si>
  <si>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</si>
  <si>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</si>
  <si>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</si>
  <si>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</si>
  <si>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</si>
  <si>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</si>
  <si>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</si>
  <si>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</si>
  <si>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</si>
  <si>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</si>
  <si>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</si>
  <si>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</si>
  <si>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</si>
  <si>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</si>
  <si>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</si>
  <si>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</si>
  <si>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</si>
  <si>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</si>
  <si>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</si>
  <si>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</si>
  <si>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</si>
  <si>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</si>
  <si>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</si>
  <si>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</si>
  <si>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</si>
  <si>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</si>
  <si>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</si>
  <si>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</si>
  <si>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</si>
  <si>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</si>
  <si>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</si>
  <si>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</si>
  <si>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</si>
  <si>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</si>
  <si>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</si>
  <si>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Mã chỉ tiêu</t>
  </si>
  <si>
    <t>N</t>
  </si>
  <si>
    <t>N-1</t>
  </si>
  <si>
    <t>A</t>
  </si>
  <si>
    <t>B</t>
  </si>
  <si>
    <t>I. Giá trị tài sản ròng của Quỹ mở (NAV) đầu kỳ</t>
  </si>
  <si>
    <t>4060</t>
  </si>
  <si>
    <t>II. Thay đổi NAV so với kỳ trước (= II.1 + II.2), trong đó</t>
  </si>
  <si>
    <t>4061</t>
  </si>
  <si>
    <t>II.1</t>
  </si>
  <si>
    <t>II.1 Thay đổi NAV do biến động thị trường và hoạt động giao dịch của Quỹ mở trong kỳ</t>
  </si>
  <si>
    <t>4062</t>
  </si>
  <si>
    <t>II.2</t>
  </si>
  <si>
    <t>II.2 Thay đổi NAV do phân chia Lợi nhuận/Tài sản của Quỹ mở cho Nhà đầu tư trong kỳ</t>
  </si>
  <si>
    <t>4063</t>
  </si>
  <si>
    <t>III</t>
  </si>
  <si>
    <t>III. Thay đổi NAV do mua lại, phát hành thêm Chứng chỉ quỹ (= III.1 – III.2)</t>
  </si>
  <si>
    <t>4064</t>
  </si>
  <si>
    <t>III.1</t>
  </si>
  <si>
    <t>III.1 Khoản thu từ việc phát hành bổ sung Chứng chỉ quỹ</t>
  </si>
  <si>
    <t>4065</t>
  </si>
  <si>
    <t>III.2</t>
  </si>
  <si>
    <t>III.2 Khoản thanh toán từ việc mua lại Chứng chỉ quỹ</t>
  </si>
  <si>
    <t>4066</t>
  </si>
  <si>
    <t>IV</t>
  </si>
  <si>
    <t>IV. Giá trị tài sản ròng của Quỹ mở cuối kỳ ( = I + II + III)</t>
  </si>
  <si>
    <t>4067</t>
  </si>
  <si>
    <t>Loại</t>
  </si>
  <si>
    <t>Số Lượng</t>
  </si>
  <si>
    <t>Giá thị trường_x000D_
hoặc giá trị hợp lý tại ngày báo cáo</t>
  </si>
  <si>
    <t>Tổng giá trị (Đồng)</t>
  </si>
  <si>
    <t>Tỷ lệ % Tổng giá trị tài sản của Quỹ</t>
  </si>
  <si>
    <t>Cổ phiếu niêm yết</t>
  </si>
  <si>
    <t>4030</t>
  </si>
  <si>
    <t>...</t>
  </si>
  <si>
    <t>Tổng</t>
  </si>
  <si>
    <t>4031</t>
  </si>
  <si>
    <t>Cổ phiếu không niêm yết</t>
  </si>
  <si>
    <t>4032</t>
  </si>
  <si>
    <t>4033</t>
  </si>
  <si>
    <t>Tổng các loại cổ phiếu</t>
  </si>
  <si>
    <t>4034</t>
  </si>
  <si>
    <t>Trái phiếu</t>
  </si>
  <si>
    <t>4035</t>
  </si>
  <si>
    <t>4036</t>
  </si>
  <si>
    <t>Các loại chứng khoán khác</t>
  </si>
  <si>
    <t>4037</t>
  </si>
  <si>
    <t>4038</t>
  </si>
  <si>
    <t>Tổng các loại chứng khoán</t>
  </si>
  <si>
    <t>4039</t>
  </si>
  <si>
    <t>V</t>
  </si>
  <si>
    <t>Các tài sản khác</t>
  </si>
  <si>
    <t>4040</t>
  </si>
  <si>
    <t>4041</t>
  </si>
  <si>
    <t>Tiền</t>
  </si>
  <si>
    <t>4042</t>
  </si>
  <si>
    <t>Tiền gửi ngân hàng</t>
  </si>
  <si>
    <t>4043</t>
  </si>
  <si>
    <t>Chứng chỉ tiền gửi</t>
  </si>
  <si>
    <t>4044</t>
  </si>
  <si>
    <t>Công cụ chuyển nhượng</t>
  </si>
  <si>
    <t>4045</t>
  </si>
  <si>
    <t>4046</t>
  </si>
  <si>
    <t>VII</t>
  </si>
  <si>
    <t>Tổng giá trị danh mục</t>
  </si>
  <si>
    <t>4047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</si>
  <si>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</si>
  <si>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</si>
  <si>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</si>
  <si>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</si>
  <si>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</si>
  <si>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</si>
  <si>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</si>
  <si>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</si>
  <si>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</si>
  <si>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</si>
  <si>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</si>
  <si>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</si>
  <si>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</si>
  <si>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</si>
  <si>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</si>
  <si>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</si>
  <si>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</si>
  <si>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</si>
  <si>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</si>
  <si>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</si>
  <si>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</si>
  <si>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</si>
  <si>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</si>
  <si>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</si>
  <si>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</si>
  <si>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</si>
  <si>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</si>
  <si>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</si>
  <si>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</si>
  <si>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</si>
  <si>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</si>
  <si>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>Công ty TNHH Một Thành Viên Quản Lý Quỹ Chubb Life</t>
  </si>
  <si>
    <t>Quỹ Đầu tư Trái phiếu Mở rộng Chubb (CBPF)</t>
  </si>
  <si>
    <t>2025</t>
  </si>
  <si>
    <t>Ngày 14 tháng 07 năm 2025</t>
  </si>
  <si>
    <t>Trái phiếu niêm yết
Listed bonds</t>
  </si>
  <si>
    <t>BVB125003</t>
  </si>
  <si>
    <t>4035.1.1</t>
  </si>
  <si>
    <t>TCX124013</t>
  </si>
  <si>
    <t>4035.1.2</t>
  </si>
  <si>
    <t>VBA124019</t>
  </si>
  <si>
    <t>4035.1.3</t>
  </si>
  <si>
    <t>Trái phiếu không niêm yết 
Unlisted bonds</t>
  </si>
  <si>
    <t>Quyền mua 
Rights</t>
  </si>
  <si>
    <t>Chi tiết loại hợp đồng phái sinh(*)
Index future contracts</t>
  </si>
  <si>
    <t>Cổ tức được nhận
Dividend receivables</t>
  </si>
  <si>
    <t>Lãi trái phiếu được nhận
Coupon receivables</t>
  </si>
  <si>
    <t>Lãi tiền gửi và chứng chỉ tiền gửi được nhận
Interest receivables from bank deposits and certificates of deposit</t>
  </si>
  <si>
    <t>Tiền bán chứng khoán chờ thu
Outstanding Settlement of sales transactions</t>
  </si>
  <si>
    <t>Phải thu cho khoản cổ phiếu hạn chế chờ mua
Receivable from AP/Investors on securities on hold of buying</t>
  </si>
  <si>
    <t>Phải thu khác
Other receivables</t>
  </si>
  <si>
    <t>Tài sản khác
Other assets</t>
  </si>
  <si>
    <t>Tiền gửi ngân hàng
Cash at Bank</t>
  </si>
  <si>
    <t>Các khoản tương đương tiền
Cash Equivalents</t>
  </si>
  <si>
    <t>Tiền gửi có kỳ hạn trên 3 tháng
Deposits with term over three (03)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</si>
</sst>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0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22"/>
  <sheetViews>
    <sheetView tabSelected="1" topLeftCell="B1" workbookViewId="0">
      <selection activeCell="D17" sqref="D17"/>
    </sheetView>
  </sheetViews>
  <sheetFormatPr defaultRowHeight="12.5"/>
  <cols>
    <col min="1" max="1" width="25.453125" customWidth="1"/>
    <col min="2" max="2" width="51.81640625" customWidth="1"/>
    <col min="3" max="3" width="48.6328125" customWidth="1"/>
    <col min="4" max="4" width="36" customWidth="1"/>
    <col min="5" max="5" width="15" customWidth="1"/>
  </cols>
  <sheetData>
    <row r="1" spans="1:5" ht="15" customHeight="1">
      <c r="A1" s="1" t="s">
        <v>0</v>
      </c>
      <c r="B1" s="1" t="s">
        <v>338</v>
      </c>
      <c r="C1" s="1" t="s">
        <v>1</v>
      </c>
      <c r="D1" s="1" t="s">
        <v>1</v>
      </c>
      <c r="E1" s="1" t="s">
        <v>1</v>
      </c>
    </row>
    <row r="2" spans="1:5" ht="15" customHeight="1">
      <c r="A2" s="1" t="s">
        <v>2</v>
      </c>
      <c r="B2" s="1" t="s">
        <v>339</v>
      </c>
      <c r="C2" s="1" t="s">
        <v>1</v>
      </c>
      <c r="D2" s="1" t="s">
        <v>1</v>
      </c>
      <c r="E2" s="1" t="s">
        <v>1</v>
      </c>
    </row>
    <row r="3" spans="1:5" ht="27" customHeight="1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>
      <c r="A5" s="1" t="s">
        <v>1</v>
      </c>
      <c r="B5" s="1" t="s">
        <v>1</v>
      </c>
      <c r="C5" s="3" t="s">
        <v>4</v>
      </c>
      <c r="D5" s="1" t="s">
        <v>340</v>
      </c>
      <c r="E5" s="1" t="s">
        <v>1</v>
      </c>
    </row>
    <row r="6" spans="1:5" ht="15" customHeight="1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>
      <c r="A15" s="1" t="s">
        <v>1</v>
      </c>
      <c r="B15" s="1" t="s">
        <v>24</v>
      </c>
      <c r="C15" s="15" t="s">
        <v>25</v>
      </c>
      <c r="D15" s="15"/>
      <c r="E15" s="1" t="s">
        <v>1</v>
      </c>
    </row>
    <row r="16" spans="1:5" ht="15" customHeight="1">
      <c r="A16" s="1" t="s">
        <v>1</v>
      </c>
      <c r="B16" s="7" t="s">
        <v>1</v>
      </c>
      <c r="C16" s="15"/>
      <c r="D16" s="15"/>
      <c r="E16" s="1"/>
    </row>
    <row r="17" spans="1:5" ht="15" customHeight="1">
      <c r="A17" s="1" t="s">
        <v>1</v>
      </c>
      <c r="B17" s="1" t="s">
        <v>1</v>
      </c>
      <c r="C17" s="1" t="s">
        <v>1</v>
      </c>
      <c r="D17" s="1" t="s">
        <v>341</v>
      </c>
      <c r="E17" s="1" t="s">
        <v>1</v>
      </c>
    </row>
    <row r="18" spans="1:5" ht="15" customHeight="1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>
      <c r="A19" s="16" t="s">
        <v>26</v>
      </c>
      <c r="B19" s="16"/>
      <c r="C19" s="8" t="s">
        <v>27</v>
      </c>
      <c r="D19" s="16" t="s">
        <v>28</v>
      </c>
      <c r="E19" s="16" t="s">
        <v>29</v>
      </c>
    </row>
    <row r="20" spans="1:5" ht="15" customHeight="1">
      <c r="A20" s="16"/>
      <c r="B20" s="16"/>
      <c r="C20" s="8" t="s">
        <v>30</v>
      </c>
      <c r="D20" s="16"/>
      <c r="E20" s="16"/>
    </row>
    <row r="21" spans="1:5" ht="15" customHeight="1">
      <c r="A21" s="9" t="s">
        <v>31</v>
      </c>
      <c r="B21" s="9"/>
      <c r="C21" s="9" t="s">
        <v>32</v>
      </c>
      <c r="D21" s="9" t="s">
        <v>32</v>
      </c>
      <c r="E21" s="9" t="s">
        <v>31</v>
      </c>
    </row>
    <row r="22" spans="1:5" ht="15" customHeight="1">
      <c r="A22" s="8" t="s">
        <v>1</v>
      </c>
      <c r="B22" s="8" t="s">
        <v>1</v>
      </c>
      <c r="C22" s="8" t="s">
        <v>1</v>
      </c>
      <c r="D22" s="8" t="s">
        <v>1</v>
      </c>
      <c r="E22" s="8" t="s">
        <v>1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J38"/>
  <sheetViews>
    <sheetView topLeftCell="C1" workbookViewId="0">
      <selection activeCell="C3" sqref="C3:G37"/>
    </sheetView>
  </sheetViews>
  <sheetFormatPr defaultRowHeight="12.5"/>
  <cols>
    <col min="1" max="1" width="68.453125" customWidth="1"/>
    <col min="2" max="2" width="9.08984375" customWidth="1"/>
    <col min="3" max="3" width="10" customWidth="1"/>
    <col min="4" max="4" width="21.453125" customWidth="1"/>
    <col min="5" max="5" width="23" customWidth="1"/>
    <col min="6" max="6" width="23.6328125" customWidth="1"/>
    <col min="7" max="7" width="23.1796875" customWidth="1"/>
    <col min="8" max="10" width="6.90625" customWidth="1"/>
  </cols>
  <sheetData>
    <row r="1" spans="1:10" ht="15" customHeight="1">
      <c r="A1" s="17" t="s">
        <v>33</v>
      </c>
      <c r="B1" s="17" t="s">
        <v>34</v>
      </c>
      <c r="C1" s="17" t="s">
        <v>35</v>
      </c>
      <c r="D1" s="17" t="s">
        <v>36</v>
      </c>
      <c r="E1" s="17"/>
      <c r="F1" s="17" t="s">
        <v>37</v>
      </c>
      <c r="G1" s="17"/>
      <c r="H1" s="1"/>
      <c r="I1" s="1"/>
      <c r="J1" s="1"/>
    </row>
    <row r="2" spans="1:10" ht="15" customHeight="1">
      <c r="A2" s="17"/>
      <c r="B2" s="17"/>
      <c r="C2" s="17"/>
      <c r="D2" s="10" t="s">
        <v>38</v>
      </c>
      <c r="E2" s="10" t="s">
        <v>39</v>
      </c>
      <c r="F2" s="10" t="s">
        <v>38</v>
      </c>
      <c r="G2" s="10" t="s">
        <v>39</v>
      </c>
      <c r="H2" s="1"/>
      <c r="I2" s="1"/>
      <c r="J2" s="1"/>
    </row>
    <row r="3" spans="1:10" ht="15" customHeight="1">
      <c r="A3" s="11" t="s">
        <v>40</v>
      </c>
      <c r="B3" s="6" t="s">
        <v>41</v>
      </c>
      <c r="C3" s="6"/>
      <c r="D3" s="13">
        <v>4416186876</v>
      </c>
      <c r="E3" s="13">
        <v>4416186876</v>
      </c>
      <c r="F3" s="13">
        <v>4732133752</v>
      </c>
      <c r="G3" s="13">
        <v>4732133752</v>
      </c>
      <c r="H3" s="1"/>
      <c r="I3" s="1"/>
      <c r="J3" s="1"/>
    </row>
    <row r="4" spans="1:10" ht="15" customHeight="1">
      <c r="A4" s="6" t="s">
        <v>42</v>
      </c>
      <c r="B4" s="6" t="s">
        <v>43</v>
      </c>
      <c r="C4" s="6"/>
      <c r="D4" s="13">
        <v>0</v>
      </c>
      <c r="E4" s="13">
        <v>0</v>
      </c>
      <c r="F4" s="13">
        <v>0</v>
      </c>
      <c r="G4" s="13">
        <v>0</v>
      </c>
      <c r="H4" s="1"/>
      <c r="I4" s="1"/>
      <c r="J4" s="1"/>
    </row>
    <row r="5" spans="1:10" ht="15" customHeight="1">
      <c r="A5" s="6" t="s">
        <v>44</v>
      </c>
      <c r="B5" s="6" t="s">
        <v>45</v>
      </c>
      <c r="C5" s="6"/>
      <c r="D5" s="13">
        <v>4366711588</v>
      </c>
      <c r="E5" s="13">
        <v>4366711588</v>
      </c>
      <c r="F5" s="13">
        <v>4732133752</v>
      </c>
      <c r="G5" s="13">
        <v>4732133752</v>
      </c>
      <c r="H5" s="1"/>
      <c r="I5" s="1"/>
      <c r="J5" s="1"/>
    </row>
    <row r="6" spans="1:10" ht="15" customHeight="1">
      <c r="A6" s="6" t="s">
        <v>46</v>
      </c>
      <c r="B6" s="6" t="s">
        <v>47</v>
      </c>
      <c r="C6" s="6"/>
      <c r="D6" s="13">
        <v>0</v>
      </c>
      <c r="E6" s="13">
        <v>0</v>
      </c>
      <c r="F6" s="13">
        <v>0</v>
      </c>
      <c r="G6" s="13">
        <v>0</v>
      </c>
      <c r="H6" s="1"/>
      <c r="I6" s="1"/>
      <c r="J6" s="1"/>
    </row>
    <row r="7" spans="1:10" ht="15" customHeight="1">
      <c r="A7" s="6" t="s">
        <v>48</v>
      </c>
      <c r="B7" s="6" t="s">
        <v>49</v>
      </c>
      <c r="C7" s="6"/>
      <c r="D7" s="13">
        <v>49475288</v>
      </c>
      <c r="E7" s="13">
        <v>49475288</v>
      </c>
      <c r="F7" s="13">
        <v>0</v>
      </c>
      <c r="G7" s="13">
        <v>0</v>
      </c>
      <c r="H7" s="1"/>
      <c r="I7" s="1"/>
      <c r="J7" s="1"/>
    </row>
    <row r="8" spans="1:10" ht="15" customHeight="1">
      <c r="A8" s="6" t="s">
        <v>50</v>
      </c>
      <c r="B8" s="6" t="s">
        <v>51</v>
      </c>
      <c r="C8" s="6"/>
      <c r="D8" s="13">
        <v>0</v>
      </c>
      <c r="E8" s="13">
        <v>0</v>
      </c>
      <c r="F8" s="13">
        <v>0</v>
      </c>
      <c r="G8" s="13">
        <v>0</v>
      </c>
      <c r="H8" s="1"/>
      <c r="I8" s="1"/>
      <c r="J8" s="1"/>
    </row>
    <row r="9" spans="1:10" ht="15" customHeight="1">
      <c r="A9" s="6" t="s">
        <v>52</v>
      </c>
      <c r="B9" s="6" t="s">
        <v>53</v>
      </c>
      <c r="C9" s="6"/>
      <c r="D9" s="13">
        <v>0</v>
      </c>
      <c r="E9" s="13">
        <v>0</v>
      </c>
      <c r="F9" s="13">
        <v>0</v>
      </c>
      <c r="G9" s="13">
        <v>0</v>
      </c>
      <c r="H9" s="1"/>
      <c r="I9" s="1"/>
      <c r="J9" s="1"/>
    </row>
    <row r="10" spans="1:10" ht="15" customHeight="1">
      <c r="A10" s="6" t="s">
        <v>54</v>
      </c>
      <c r="B10" s="6" t="s">
        <v>55</v>
      </c>
      <c r="C10" s="6"/>
      <c r="D10" s="13">
        <v>0</v>
      </c>
      <c r="E10" s="13">
        <v>0</v>
      </c>
      <c r="F10" s="13">
        <v>0</v>
      </c>
      <c r="G10" s="13">
        <v>0</v>
      </c>
      <c r="H10" s="1"/>
      <c r="I10" s="1"/>
      <c r="J10" s="1"/>
    </row>
    <row r="11" spans="1:10" ht="15" customHeight="1">
      <c r="A11" s="6" t="s">
        <v>56</v>
      </c>
      <c r="B11" s="6" t="s">
        <v>57</v>
      </c>
      <c r="C11" s="6"/>
      <c r="D11" s="13">
        <v>0</v>
      </c>
      <c r="E11" s="13">
        <v>0</v>
      </c>
      <c r="F11" s="13">
        <v>0</v>
      </c>
      <c r="G11" s="13">
        <v>0</v>
      </c>
      <c r="H11" s="1"/>
      <c r="I11" s="1"/>
      <c r="J11" s="1"/>
    </row>
    <row r="12" spans="1:10" ht="15" customHeight="1">
      <c r="A12" s="11" t="s">
        <v>58</v>
      </c>
      <c r="B12" s="6" t="s">
        <v>59</v>
      </c>
      <c r="C12" s="6"/>
      <c r="D12" s="13">
        <v>0</v>
      </c>
      <c r="E12" s="13">
        <v>0</v>
      </c>
      <c r="F12" s="13">
        <v>0</v>
      </c>
      <c r="G12" s="13">
        <v>0</v>
      </c>
      <c r="H12" s="1"/>
      <c r="I12" s="1"/>
      <c r="J12" s="1"/>
    </row>
    <row r="13" spans="1:10" ht="15" customHeight="1">
      <c r="A13" s="6" t="s">
        <v>60</v>
      </c>
      <c r="B13" s="6" t="s">
        <v>61</v>
      </c>
      <c r="C13" s="6"/>
      <c r="D13" s="13">
        <v>0</v>
      </c>
      <c r="E13" s="13">
        <v>0</v>
      </c>
      <c r="F13" s="13">
        <v>0</v>
      </c>
      <c r="G13" s="13">
        <v>0</v>
      </c>
      <c r="H13" s="1"/>
      <c r="I13" s="1"/>
      <c r="J13" s="1"/>
    </row>
    <row r="14" spans="1:10" ht="15" customHeight="1">
      <c r="A14" s="6" t="s">
        <v>62</v>
      </c>
      <c r="B14" s="6" t="s">
        <v>63</v>
      </c>
      <c r="C14" s="6"/>
      <c r="D14" s="13">
        <v>0</v>
      </c>
      <c r="E14" s="13">
        <v>0</v>
      </c>
      <c r="F14" s="13">
        <v>0</v>
      </c>
      <c r="G14" s="13">
        <v>0</v>
      </c>
      <c r="H14" s="1"/>
      <c r="I14" s="1"/>
      <c r="J14" s="1"/>
    </row>
    <row r="15" spans="1:10" ht="15" customHeight="1">
      <c r="A15" s="6" t="s">
        <v>64</v>
      </c>
      <c r="B15" s="6" t="s">
        <v>65</v>
      </c>
      <c r="C15" s="6"/>
      <c r="D15" s="13">
        <v>0</v>
      </c>
      <c r="E15" s="13">
        <v>0</v>
      </c>
      <c r="F15" s="13">
        <v>0</v>
      </c>
      <c r="G15" s="13">
        <v>0</v>
      </c>
      <c r="H15" s="1"/>
      <c r="I15" s="1"/>
      <c r="J15" s="1"/>
    </row>
    <row r="16" spans="1:10" ht="15" customHeight="1">
      <c r="A16" s="6" t="s">
        <v>66</v>
      </c>
      <c r="B16" s="6" t="s">
        <v>67</v>
      </c>
      <c r="C16" s="6"/>
      <c r="D16" s="13">
        <v>0</v>
      </c>
      <c r="E16" s="13">
        <v>0</v>
      </c>
      <c r="F16" s="13">
        <v>0</v>
      </c>
      <c r="G16" s="13">
        <v>0</v>
      </c>
      <c r="H16" s="1"/>
      <c r="I16" s="1"/>
      <c r="J16" s="1"/>
    </row>
    <row r="17" spans="1:10" ht="15" customHeight="1">
      <c r="A17" s="6" t="s">
        <v>68</v>
      </c>
      <c r="B17" s="6" t="s">
        <v>69</v>
      </c>
      <c r="C17" s="6"/>
      <c r="D17" s="13">
        <v>0</v>
      </c>
      <c r="E17" s="13">
        <v>0</v>
      </c>
      <c r="F17" s="13">
        <v>0</v>
      </c>
      <c r="G17" s="13">
        <v>0</v>
      </c>
      <c r="H17" s="1"/>
      <c r="I17" s="1"/>
      <c r="J17" s="1"/>
    </row>
    <row r="18" spans="1:10" ht="15" customHeight="1">
      <c r="A18" s="11" t="s">
        <v>70</v>
      </c>
      <c r="B18" s="6" t="s">
        <v>71</v>
      </c>
      <c r="C18" s="6"/>
      <c r="D18" s="13">
        <v>1234672048</v>
      </c>
      <c r="E18" s="13">
        <v>1234672048</v>
      </c>
      <c r="F18" s="13">
        <v>1202082078</v>
      </c>
      <c r="G18" s="13">
        <v>1202082078</v>
      </c>
      <c r="H18" s="1"/>
      <c r="I18" s="1"/>
      <c r="J18" s="1"/>
    </row>
    <row r="19" spans="1:10" ht="15" customHeight="1">
      <c r="A19" s="6" t="s">
        <v>72</v>
      </c>
      <c r="B19" s="6" t="s">
        <v>73</v>
      </c>
      <c r="C19" s="6"/>
      <c r="D19" s="13">
        <v>593345217</v>
      </c>
      <c r="E19" s="13">
        <v>593345217</v>
      </c>
      <c r="F19" s="13">
        <v>564486594</v>
      </c>
      <c r="G19" s="13">
        <v>564486594</v>
      </c>
      <c r="H19" s="1"/>
      <c r="I19" s="1"/>
      <c r="J19" s="1"/>
    </row>
    <row r="20" spans="1:10" ht="15" customHeight="1">
      <c r="A20" s="6" t="s">
        <v>74</v>
      </c>
      <c r="B20" s="6" t="s">
        <v>75</v>
      </c>
      <c r="C20" s="6"/>
      <c r="D20" s="13">
        <v>69903763</v>
      </c>
      <c r="E20" s="13">
        <v>69903763</v>
      </c>
      <c r="F20" s="13">
        <v>69300000</v>
      </c>
      <c r="G20" s="13">
        <v>69300000</v>
      </c>
      <c r="H20" s="1"/>
      <c r="I20" s="1"/>
      <c r="J20" s="1"/>
    </row>
    <row r="21" spans="1:10" ht="15" customHeight="1">
      <c r="A21" s="6" t="s">
        <v>76</v>
      </c>
      <c r="B21" s="6" t="s">
        <v>77</v>
      </c>
      <c r="C21" s="6"/>
      <c r="D21" s="13">
        <v>105600000</v>
      </c>
      <c r="E21" s="13">
        <v>105600000</v>
      </c>
      <c r="F21" s="13">
        <v>105600000</v>
      </c>
      <c r="G21" s="13">
        <v>105600000</v>
      </c>
      <c r="H21" s="1"/>
      <c r="I21" s="1"/>
      <c r="J21" s="1"/>
    </row>
    <row r="22" spans="1:10" ht="15" customHeight="1">
      <c r="A22" s="6" t="s">
        <v>78</v>
      </c>
      <c r="B22" s="6" t="s">
        <v>79</v>
      </c>
      <c r="C22" s="6"/>
      <c r="D22" s="13">
        <v>213675000</v>
      </c>
      <c r="E22" s="13">
        <v>213675000</v>
      </c>
      <c r="F22" s="13">
        <v>213675000</v>
      </c>
      <c r="G22" s="13">
        <v>213675000</v>
      </c>
      <c r="H22" s="1"/>
      <c r="I22" s="1"/>
      <c r="J22" s="1"/>
    </row>
    <row r="23" spans="1:10" ht="15" customHeight="1">
      <c r="A23" s="6" t="s">
        <v>80</v>
      </c>
      <c r="B23" s="6" t="s">
        <v>81</v>
      </c>
      <c r="C23" s="6"/>
      <c r="D23" s="13">
        <v>66000000</v>
      </c>
      <c r="E23" s="13">
        <v>66000000</v>
      </c>
      <c r="F23" s="13">
        <v>66000000</v>
      </c>
      <c r="G23" s="13">
        <v>66000000</v>
      </c>
      <c r="H23" s="1"/>
      <c r="I23" s="1"/>
      <c r="J23" s="1"/>
    </row>
    <row r="24" spans="1:10" ht="15" customHeight="1">
      <c r="A24" s="6" t="s">
        <v>82</v>
      </c>
      <c r="B24" s="6" t="s">
        <v>83</v>
      </c>
      <c r="C24" s="6"/>
      <c r="D24" s="13">
        <v>0</v>
      </c>
      <c r="E24" s="13">
        <v>0</v>
      </c>
      <c r="F24" s="13">
        <v>0</v>
      </c>
      <c r="G24" s="13">
        <v>0</v>
      </c>
      <c r="H24" s="1"/>
      <c r="I24" s="1"/>
      <c r="J24" s="1"/>
    </row>
    <row r="25" spans="1:10" ht="15" customHeight="1">
      <c r="A25" s="6" t="s">
        <v>84</v>
      </c>
      <c r="B25" s="6" t="s">
        <v>85</v>
      </c>
      <c r="C25" s="6"/>
      <c r="D25" s="13">
        <v>0</v>
      </c>
      <c r="E25" s="13">
        <v>0</v>
      </c>
      <c r="F25" s="13">
        <v>0</v>
      </c>
      <c r="G25" s="13">
        <v>0</v>
      </c>
      <c r="H25" s="1"/>
      <c r="I25" s="1"/>
      <c r="J25" s="1"/>
    </row>
    <row r="26" spans="1:10" ht="15" customHeight="1">
      <c r="A26" s="6" t="s">
        <v>86</v>
      </c>
      <c r="B26" s="6" t="s">
        <v>87</v>
      </c>
      <c r="C26" s="6"/>
      <c r="D26" s="13">
        <v>80024164</v>
      </c>
      <c r="E26" s="13">
        <v>80024164</v>
      </c>
      <c r="F26" s="13">
        <v>79165306</v>
      </c>
      <c r="G26" s="13">
        <v>79165306</v>
      </c>
      <c r="H26" s="1"/>
      <c r="I26" s="1"/>
      <c r="J26" s="1"/>
    </row>
    <row r="27" spans="1:10" ht="15" customHeight="1">
      <c r="A27" s="6" t="s">
        <v>88</v>
      </c>
      <c r="B27" s="6" t="s">
        <v>89</v>
      </c>
      <c r="C27" s="6"/>
      <c r="D27" s="13">
        <v>0</v>
      </c>
      <c r="E27" s="13">
        <v>0</v>
      </c>
      <c r="F27" s="13">
        <v>0</v>
      </c>
      <c r="G27" s="13">
        <v>0</v>
      </c>
      <c r="H27" s="1"/>
      <c r="I27" s="1"/>
      <c r="J27" s="1"/>
    </row>
    <row r="28" spans="1:10" ht="15" customHeight="1">
      <c r="A28" s="6" t="s">
        <v>90</v>
      </c>
      <c r="B28" s="6" t="s">
        <v>91</v>
      </c>
      <c r="C28" s="6"/>
      <c r="D28" s="13">
        <v>106123904</v>
      </c>
      <c r="E28" s="13">
        <v>106123904</v>
      </c>
      <c r="F28" s="13">
        <v>103855178</v>
      </c>
      <c r="G28" s="13">
        <v>103855178</v>
      </c>
      <c r="H28" s="1"/>
      <c r="I28" s="1"/>
      <c r="J28" s="1"/>
    </row>
    <row r="29" spans="1:10" ht="15" customHeight="1">
      <c r="A29" s="11" t="s">
        <v>92</v>
      </c>
      <c r="B29" s="6" t="s">
        <v>93</v>
      </c>
      <c r="C29" s="6"/>
      <c r="D29" s="13">
        <v>3181514828</v>
      </c>
      <c r="E29" s="13">
        <v>3181514828</v>
      </c>
      <c r="F29" s="13">
        <v>3530051674</v>
      </c>
      <c r="G29" s="13">
        <v>3530051674</v>
      </c>
      <c r="H29" s="1"/>
      <c r="I29" s="1"/>
      <c r="J29" s="1"/>
    </row>
    <row r="30" spans="1:10" ht="15" customHeight="1">
      <c r="A30" s="11" t="s">
        <v>94</v>
      </c>
      <c r="B30" s="6" t="s">
        <v>95</v>
      </c>
      <c r="C30" s="6"/>
      <c r="D30" s="13">
        <v>0</v>
      </c>
      <c r="E30" s="13">
        <v>0</v>
      </c>
      <c r="F30" s="13">
        <v>0</v>
      </c>
      <c r="G30" s="13">
        <v>0</v>
      </c>
      <c r="H30" s="1"/>
      <c r="I30" s="1"/>
      <c r="J30" s="1"/>
    </row>
    <row r="31" spans="1:10" ht="15" customHeight="1">
      <c r="A31" s="6" t="s">
        <v>96</v>
      </c>
      <c r="B31" s="6" t="s">
        <v>97</v>
      </c>
      <c r="C31" s="6"/>
      <c r="D31" s="13">
        <v>0</v>
      </c>
      <c r="E31" s="13">
        <v>0</v>
      </c>
      <c r="F31" s="13">
        <v>0</v>
      </c>
      <c r="G31" s="13">
        <v>0</v>
      </c>
      <c r="H31" s="1"/>
      <c r="I31" s="1"/>
      <c r="J31" s="1"/>
    </row>
    <row r="32" spans="1:10" ht="15" customHeight="1">
      <c r="A32" s="6" t="s">
        <v>98</v>
      </c>
      <c r="B32" s="6" t="s">
        <v>99</v>
      </c>
      <c r="C32" s="6"/>
      <c r="D32" s="13">
        <v>0</v>
      </c>
      <c r="E32" s="13">
        <v>0</v>
      </c>
      <c r="F32" s="13">
        <v>0</v>
      </c>
      <c r="G32" s="13">
        <v>0</v>
      </c>
      <c r="H32" s="1"/>
      <c r="I32" s="1"/>
      <c r="J32" s="1"/>
    </row>
    <row r="33" spans="1:10" ht="15" customHeight="1">
      <c r="A33" s="11" t="s">
        <v>100</v>
      </c>
      <c r="B33" s="6" t="s">
        <v>101</v>
      </c>
      <c r="C33" s="6"/>
      <c r="D33" s="13">
        <v>3181514828</v>
      </c>
      <c r="E33" s="13">
        <v>3181514828</v>
      </c>
      <c r="F33" s="13">
        <v>3530051674</v>
      </c>
      <c r="G33" s="13">
        <v>3530051674</v>
      </c>
      <c r="H33" s="1"/>
      <c r="I33" s="1"/>
      <c r="J33" s="1"/>
    </row>
    <row r="34" spans="1:10" ht="15" customHeight="1">
      <c r="A34" s="6" t="s">
        <v>102</v>
      </c>
      <c r="B34" s="6" t="s">
        <v>103</v>
      </c>
      <c r="C34" s="6"/>
      <c r="D34" s="13">
        <v>3132039540</v>
      </c>
      <c r="E34" s="13">
        <v>3132039540</v>
      </c>
      <c r="F34" s="13">
        <v>3530051674</v>
      </c>
      <c r="G34" s="13">
        <v>3530051674</v>
      </c>
      <c r="H34" s="1"/>
      <c r="I34" s="1"/>
      <c r="J34" s="1"/>
    </row>
    <row r="35" spans="1:10" ht="15" customHeight="1">
      <c r="A35" s="6" t="s">
        <v>104</v>
      </c>
      <c r="B35" s="6" t="s">
        <v>105</v>
      </c>
      <c r="C35" s="6"/>
      <c r="D35" s="13">
        <v>49475288</v>
      </c>
      <c r="E35" s="13">
        <v>49475288</v>
      </c>
      <c r="F35" s="13">
        <v>0</v>
      </c>
      <c r="G35" s="13">
        <v>0</v>
      </c>
      <c r="H35" s="1"/>
      <c r="I35" s="1"/>
      <c r="J35" s="1"/>
    </row>
    <row r="36" spans="1:10" ht="15" customHeight="1">
      <c r="A36" s="11" t="s">
        <v>106</v>
      </c>
      <c r="B36" s="6" t="s">
        <v>107</v>
      </c>
      <c r="C36" s="6"/>
      <c r="D36" s="13">
        <v>0</v>
      </c>
      <c r="E36" s="13">
        <v>0</v>
      </c>
      <c r="F36" s="13">
        <v>0</v>
      </c>
      <c r="G36" s="13">
        <v>0</v>
      </c>
      <c r="H36" s="1"/>
      <c r="I36" s="1"/>
      <c r="J36" s="1"/>
    </row>
    <row r="37" spans="1:10" ht="15" customHeight="1">
      <c r="A37" s="11" t="s">
        <v>108</v>
      </c>
      <c r="B37" s="6" t="s">
        <v>109</v>
      </c>
      <c r="C37" s="6"/>
      <c r="D37" s="13">
        <v>3181514828</v>
      </c>
      <c r="E37" s="13">
        <v>3181514828</v>
      </c>
      <c r="F37" s="13">
        <v>3530051674</v>
      </c>
      <c r="G37" s="13">
        <v>3530051674</v>
      </c>
      <c r="H37" s="1"/>
      <c r="I37" s="1"/>
      <c r="J37" s="1"/>
    </row>
    <row r="38" spans="1:10" ht="15" customHeight="1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E45"/>
  <sheetViews>
    <sheetView workbookViewId="0">
      <selection activeCell="C2" sqref="C2:E45"/>
    </sheetView>
  </sheetViews>
  <sheetFormatPr defaultRowHeight="12.5"/>
  <cols>
    <col min="1" max="1" width="66.453125" customWidth="1"/>
    <col min="2" max="2" width="6.90625" customWidth="1"/>
    <col min="3" max="3" width="21" customWidth="1"/>
    <col min="4" max="4" width="24" customWidth="1"/>
    <col min="5" max="5" width="25.453125" customWidth="1"/>
  </cols>
  <sheetData>
    <row r="1" spans="1:5" ht="15" customHeight="1">
      <c r="A1" s="10" t="s">
        <v>33</v>
      </c>
      <c r="B1" s="10" t="s">
        <v>34</v>
      </c>
      <c r="C1" s="10" t="s">
        <v>35</v>
      </c>
      <c r="D1" s="10" t="s">
        <v>36</v>
      </c>
      <c r="E1" s="10" t="s">
        <v>37</v>
      </c>
    </row>
    <row r="2" spans="1:5" ht="15" customHeight="1">
      <c r="A2" s="11" t="s">
        <v>110</v>
      </c>
      <c r="B2" s="6" t="s">
        <v>111</v>
      </c>
      <c r="C2" s="6"/>
      <c r="D2" s="13"/>
      <c r="E2" s="13"/>
    </row>
    <row r="3" spans="1:5" ht="15" customHeight="1">
      <c r="A3" s="6" t="s">
        <v>112</v>
      </c>
      <c r="B3" s="6" t="s">
        <v>113</v>
      </c>
      <c r="C3" s="6"/>
      <c r="D3" s="13">
        <v>1567155325</v>
      </c>
      <c r="E3" s="13">
        <v>14080854554</v>
      </c>
    </row>
    <row r="4" spans="1:5" ht="15" customHeight="1">
      <c r="A4" s="6" t="s">
        <v>114</v>
      </c>
      <c r="B4" s="6" t="s">
        <v>115</v>
      </c>
      <c r="C4" s="6"/>
      <c r="D4" s="13">
        <v>1567155325</v>
      </c>
      <c r="E4" s="13">
        <v>14080854554</v>
      </c>
    </row>
    <row r="5" spans="1:5" ht="15" customHeight="1">
      <c r="A5" s="6" t="s">
        <v>116</v>
      </c>
      <c r="B5" s="6" t="s">
        <v>117</v>
      </c>
      <c r="C5" s="6"/>
      <c r="D5" s="13">
        <v>0</v>
      </c>
      <c r="E5" s="13">
        <v>0</v>
      </c>
    </row>
    <row r="6" spans="1:5" ht="15" customHeight="1">
      <c r="A6" s="6" t="s">
        <v>118</v>
      </c>
      <c r="B6" s="6" t="s">
        <v>119</v>
      </c>
      <c r="C6" s="6"/>
      <c r="D6" s="13">
        <v>129875560962</v>
      </c>
      <c r="E6" s="13">
        <v>109826085674</v>
      </c>
    </row>
    <row r="7" spans="1:5" ht="15" customHeight="1">
      <c r="A7" s="6" t="s">
        <v>120</v>
      </c>
      <c r="B7" s="6" t="s">
        <v>121</v>
      </c>
      <c r="C7" s="6"/>
      <c r="D7" s="13">
        <v>129875560962</v>
      </c>
      <c r="E7" s="13">
        <v>109826085674</v>
      </c>
    </row>
    <row r="8" spans="1:5" ht="15" customHeight="1">
      <c r="A8" s="6" t="s">
        <v>122</v>
      </c>
      <c r="B8" s="6" t="s">
        <v>123</v>
      </c>
      <c r="C8" s="6"/>
      <c r="D8" s="13">
        <v>0</v>
      </c>
      <c r="E8" s="13">
        <v>0</v>
      </c>
    </row>
    <row r="9" spans="1:5" ht="15" customHeight="1">
      <c r="A9" s="6" t="s">
        <v>124</v>
      </c>
      <c r="B9" s="6" t="s">
        <v>125</v>
      </c>
      <c r="C9" s="6"/>
      <c r="D9" s="13">
        <v>3315056405</v>
      </c>
      <c r="E9" s="13">
        <v>7708263254</v>
      </c>
    </row>
    <row r="10" spans="1:5" ht="15" customHeight="1">
      <c r="A10" s="6" t="s">
        <v>126</v>
      </c>
      <c r="B10" s="6" t="s">
        <v>127</v>
      </c>
      <c r="C10" s="6"/>
      <c r="D10" s="13">
        <v>0</v>
      </c>
      <c r="E10" s="13">
        <v>0</v>
      </c>
    </row>
    <row r="11" spans="1:5" ht="15" customHeight="1">
      <c r="A11" s="6" t="s">
        <v>128</v>
      </c>
      <c r="B11" s="6" t="s">
        <v>129</v>
      </c>
      <c r="C11" s="6"/>
      <c r="D11" s="13">
        <v>0</v>
      </c>
      <c r="E11" s="13">
        <v>0</v>
      </c>
    </row>
    <row r="12" spans="1:5" ht="15" customHeight="1">
      <c r="A12" s="6" t="s">
        <v>130</v>
      </c>
      <c r="B12" s="6" t="s">
        <v>131</v>
      </c>
      <c r="C12" s="6"/>
      <c r="D12" s="13">
        <v>3315056405</v>
      </c>
      <c r="E12" s="13">
        <v>7708263254</v>
      </c>
    </row>
    <row r="13" spans="1:5" ht="15" customHeight="1">
      <c r="A13" s="6" t="s">
        <v>132</v>
      </c>
      <c r="B13" s="6" t="s">
        <v>133</v>
      </c>
      <c r="C13" s="6"/>
      <c r="D13" s="13">
        <v>0</v>
      </c>
      <c r="E13" s="13">
        <v>0</v>
      </c>
    </row>
    <row r="14" spans="1:5" ht="15" customHeight="1">
      <c r="A14" s="6" t="s">
        <v>134</v>
      </c>
      <c r="B14" s="6" t="s">
        <v>135</v>
      </c>
      <c r="C14" s="6"/>
      <c r="D14" s="13">
        <v>0</v>
      </c>
      <c r="E14" s="13">
        <v>0</v>
      </c>
    </row>
    <row r="15" spans="1:5" ht="15" customHeight="1">
      <c r="A15" s="6" t="s">
        <v>136</v>
      </c>
      <c r="B15" s="6" t="s">
        <v>137</v>
      </c>
      <c r="C15" s="6"/>
      <c r="D15" s="13">
        <v>3315056405</v>
      </c>
      <c r="E15" s="13">
        <v>7708263254</v>
      </c>
    </row>
    <row r="16" spans="1:5" ht="15" customHeight="1">
      <c r="A16" s="6" t="s">
        <v>138</v>
      </c>
      <c r="B16" s="6" t="s">
        <v>139</v>
      </c>
      <c r="C16" s="6"/>
      <c r="D16" s="13">
        <v>0</v>
      </c>
      <c r="E16" s="13">
        <v>0</v>
      </c>
    </row>
    <row r="17" spans="1:5" ht="15" customHeight="1">
      <c r="A17" s="6" t="s">
        <v>140</v>
      </c>
      <c r="B17" s="6" t="s">
        <v>141</v>
      </c>
      <c r="C17" s="6"/>
      <c r="D17" s="13">
        <v>0</v>
      </c>
      <c r="E17" s="13">
        <v>0</v>
      </c>
    </row>
    <row r="18" spans="1:5" ht="15" customHeight="1">
      <c r="A18" s="11" t="s">
        <v>142</v>
      </c>
      <c r="B18" s="6" t="s">
        <v>143</v>
      </c>
      <c r="C18" s="6"/>
      <c r="D18" s="13">
        <v>134757772692</v>
      </c>
      <c r="E18" s="13">
        <v>131615203482</v>
      </c>
    </row>
    <row r="19" spans="1:5" ht="15" customHeight="1">
      <c r="A19" s="11" t="s">
        <v>144</v>
      </c>
      <c r="B19" s="6" t="s">
        <v>145</v>
      </c>
      <c r="C19" s="6"/>
      <c r="D19" s="13"/>
      <c r="E19" s="13"/>
    </row>
    <row r="20" spans="1:5" ht="15" customHeight="1">
      <c r="A20" s="6" t="s">
        <v>146</v>
      </c>
      <c r="B20" s="6" t="s">
        <v>147</v>
      </c>
      <c r="C20" s="6"/>
      <c r="D20" s="13">
        <v>0</v>
      </c>
      <c r="E20" s="13">
        <v>0</v>
      </c>
    </row>
    <row r="21" spans="1:5" ht="15" customHeight="1">
      <c r="A21" s="6" t="s">
        <v>148</v>
      </c>
      <c r="B21" s="6" t="s">
        <v>149</v>
      </c>
      <c r="C21" s="6"/>
      <c r="D21" s="13">
        <v>0</v>
      </c>
      <c r="E21" s="13">
        <v>0</v>
      </c>
    </row>
    <row r="22" spans="1:5" ht="15" customHeight="1">
      <c r="A22" s="6" t="s">
        <v>150</v>
      </c>
      <c r="B22" s="6" t="s">
        <v>151</v>
      </c>
      <c r="C22" s="6"/>
      <c r="D22" s="13">
        <v>0</v>
      </c>
      <c r="E22" s="13">
        <v>0</v>
      </c>
    </row>
    <row r="23" spans="1:5" ht="15" customHeight="1">
      <c r="A23" s="6" t="s">
        <v>152</v>
      </c>
      <c r="B23" s="6" t="s">
        <v>153</v>
      </c>
      <c r="C23" s="6"/>
      <c r="D23" s="13">
        <v>0</v>
      </c>
      <c r="E23" s="13">
        <v>0</v>
      </c>
    </row>
    <row r="24" spans="1:5" ht="15" customHeight="1">
      <c r="A24" s="6" t="s">
        <v>154</v>
      </c>
      <c r="B24" s="6" t="s">
        <v>155</v>
      </c>
      <c r="C24" s="6"/>
      <c r="D24" s="13">
        <v>0</v>
      </c>
      <c r="E24" s="13">
        <v>0</v>
      </c>
    </row>
    <row r="25" spans="1:5" ht="15" customHeight="1">
      <c r="A25" s="6" t="s">
        <v>156</v>
      </c>
      <c r="B25" s="6" t="s">
        <v>157</v>
      </c>
      <c r="C25" s="6"/>
      <c r="D25" s="13">
        <v>83758164</v>
      </c>
      <c r="E25" s="13">
        <v>87542000</v>
      </c>
    </row>
    <row r="26" spans="1:5" ht="15" customHeight="1">
      <c r="A26" s="6" t="s">
        <v>158</v>
      </c>
      <c r="B26" s="6" t="s">
        <v>159</v>
      </c>
      <c r="C26" s="6"/>
      <c r="D26" s="13">
        <v>0</v>
      </c>
      <c r="E26" s="13">
        <v>0</v>
      </c>
    </row>
    <row r="27" spans="1:5" ht="15" customHeight="1">
      <c r="A27" s="6" t="s">
        <v>160</v>
      </c>
      <c r="B27" s="6" t="s">
        <v>161</v>
      </c>
      <c r="C27" s="6"/>
      <c r="D27" s="13">
        <v>0</v>
      </c>
      <c r="E27" s="13">
        <v>0</v>
      </c>
    </row>
    <row r="28" spans="1:5" ht="15" customHeight="1">
      <c r="A28" s="6" t="s">
        <v>162</v>
      </c>
      <c r="B28" s="6" t="s">
        <v>163</v>
      </c>
      <c r="C28" s="6"/>
      <c r="D28" s="13">
        <v>175017943</v>
      </c>
      <c r="E28" s="13">
        <v>175700629</v>
      </c>
    </row>
    <row r="29" spans="1:5" ht="15" customHeight="1">
      <c r="A29" s="6" t="s">
        <v>164</v>
      </c>
      <c r="B29" s="6" t="s">
        <v>165</v>
      </c>
      <c r="C29" s="6"/>
      <c r="D29" s="13">
        <v>14958904</v>
      </c>
      <c r="E29" s="13">
        <v>10000000</v>
      </c>
    </row>
    <row r="30" spans="1:5" ht="15" customHeight="1">
      <c r="A30" s="11" t="s">
        <v>166</v>
      </c>
      <c r="B30" s="6" t="s">
        <v>167</v>
      </c>
      <c r="C30" s="6"/>
      <c r="D30" s="13">
        <v>273735011</v>
      </c>
      <c r="E30" s="13">
        <v>273242629</v>
      </c>
    </row>
    <row r="31" spans="1:5" ht="15" customHeight="1">
      <c r="A31" s="11" t="s">
        <v>168</v>
      </c>
      <c r="B31" s="6" t="s">
        <v>169</v>
      </c>
      <c r="C31" s="6"/>
      <c r="D31" s="13">
        <v>134484037681</v>
      </c>
      <c r="E31" s="13">
        <v>131341960853</v>
      </c>
    </row>
    <row r="32" spans="1:5" ht="15" customHeight="1">
      <c r="A32" s="6" t="s">
        <v>170</v>
      </c>
      <c r="B32" s="6" t="s">
        <v>171</v>
      </c>
      <c r="C32" s="6"/>
      <c r="D32" s="13">
        <v>99891769900</v>
      </c>
      <c r="E32" s="13">
        <v>99921769900</v>
      </c>
    </row>
    <row r="33" spans="1:5" ht="15" customHeight="1">
      <c r="A33" s="6" t="s">
        <v>172</v>
      </c>
      <c r="B33" s="6" t="s">
        <v>173</v>
      </c>
      <c r="C33" s="6"/>
      <c r="D33" s="13">
        <v>100901963600</v>
      </c>
      <c r="E33" s="13">
        <v>100901963600</v>
      </c>
    </row>
    <row r="34" spans="1:5" ht="15" customHeight="1">
      <c r="A34" s="6" t="s">
        <v>174</v>
      </c>
      <c r="B34" s="6" t="s">
        <v>175</v>
      </c>
      <c r="C34" s="6"/>
      <c r="D34" s="13">
        <v>-1010193700</v>
      </c>
      <c r="E34" s="13">
        <v>-980193700</v>
      </c>
    </row>
    <row r="35" spans="1:5" ht="15" customHeight="1">
      <c r="A35" s="6" t="s">
        <v>176</v>
      </c>
      <c r="B35" s="6" t="s">
        <v>177</v>
      </c>
      <c r="C35" s="6"/>
      <c r="D35" s="13">
        <v>126925709</v>
      </c>
      <c r="E35" s="13">
        <v>136363709</v>
      </c>
    </row>
    <row r="36" spans="1:5" ht="15" customHeight="1">
      <c r="A36" s="6" t="s">
        <v>178</v>
      </c>
      <c r="B36" s="6" t="s">
        <v>179</v>
      </c>
      <c r="C36" s="6"/>
      <c r="D36" s="13">
        <v>34465342072</v>
      </c>
      <c r="E36" s="13">
        <v>31283827244</v>
      </c>
    </row>
    <row r="37" spans="1:5" ht="15" customHeight="1">
      <c r="A37" s="11" t="s">
        <v>180</v>
      </c>
      <c r="B37" s="6" t="s">
        <v>181</v>
      </c>
      <c r="C37" s="6"/>
      <c r="D37" s="13">
        <v>13462.97</v>
      </c>
      <c r="E37" s="13">
        <v>13144.47</v>
      </c>
    </row>
    <row r="38" spans="1:5" ht="15" customHeight="1">
      <c r="A38" s="11" t="s">
        <v>182</v>
      </c>
      <c r="B38" s="6" t="s">
        <v>183</v>
      </c>
      <c r="C38" s="6"/>
      <c r="D38" s="13">
        <v>0</v>
      </c>
      <c r="E38" s="13">
        <v>0</v>
      </c>
    </row>
    <row r="39" spans="1:5" ht="15" customHeight="1">
      <c r="A39" s="6" t="s">
        <v>184</v>
      </c>
      <c r="B39" s="6" t="s">
        <v>185</v>
      </c>
      <c r="C39" s="6"/>
      <c r="D39" s="13">
        <v>0</v>
      </c>
      <c r="E39" s="13">
        <v>0</v>
      </c>
    </row>
    <row r="40" spans="1:5" ht="15" customHeight="1">
      <c r="A40" s="6" t="s">
        <v>186</v>
      </c>
      <c r="B40" s="6" t="s">
        <v>187</v>
      </c>
      <c r="C40" s="6"/>
      <c r="D40" s="13">
        <v>0</v>
      </c>
      <c r="E40" s="13">
        <v>0</v>
      </c>
    </row>
    <row r="41" spans="1:5" ht="15" customHeight="1">
      <c r="A41" s="11" t="s">
        <v>188</v>
      </c>
      <c r="B41" s="6" t="s">
        <v>189</v>
      </c>
      <c r="C41" s="6"/>
      <c r="D41" s="13"/>
      <c r="E41" s="13"/>
    </row>
    <row r="42" spans="1:5" ht="15" customHeight="1">
      <c r="A42" s="6" t="s">
        <v>190</v>
      </c>
      <c r="B42" s="6" t="s">
        <v>191</v>
      </c>
      <c r="C42" s="6"/>
      <c r="D42" s="13">
        <v>0</v>
      </c>
      <c r="E42" s="13">
        <v>0</v>
      </c>
    </row>
    <row r="43" spans="1:5" ht="15" customHeight="1">
      <c r="A43" s="6" t="s">
        <v>192</v>
      </c>
      <c r="B43" s="6" t="s">
        <v>193</v>
      </c>
      <c r="C43" s="6"/>
      <c r="D43" s="13">
        <v>0</v>
      </c>
      <c r="E43" s="13">
        <v>0</v>
      </c>
    </row>
    <row r="44" spans="1:5" ht="15" customHeight="1">
      <c r="A44" s="6" t="s">
        <v>194</v>
      </c>
      <c r="B44" s="6" t="s">
        <v>195</v>
      </c>
      <c r="C44" s="6"/>
      <c r="D44" s="13">
        <v>0</v>
      </c>
      <c r="E44" s="13">
        <v>0</v>
      </c>
    </row>
    <row r="45" spans="1:5" ht="15" customHeight="1">
      <c r="A45" s="6" t="s">
        <v>196</v>
      </c>
      <c r="B45" s="6" t="s">
        <v>197</v>
      </c>
      <c r="C45" s="6"/>
      <c r="D45" s="13">
        <v>9989176.9900000002</v>
      </c>
      <c r="E45" s="13">
        <v>9992176.9900000002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2.5"/>
  <cols>
    <col min="1" max="1" width="84.6328125" customWidth="1"/>
    <col min="2" max="2" width="6.90625" customWidth="1"/>
    <col min="3" max="3" width="20.90625" customWidth="1"/>
    <col min="4" max="4" width="18.54296875" customWidth="1"/>
    <col min="5" max="5" width="18.90625" customWidth="1"/>
  </cols>
  <sheetData>
    <row r="1" spans="1:5" ht="15" customHeight="1">
      <c r="A1" s="10" t="s">
        <v>33</v>
      </c>
      <c r="B1" s="10" t="s">
        <v>34</v>
      </c>
      <c r="C1" s="10" t="s">
        <v>35</v>
      </c>
      <c r="D1" s="10" t="s">
        <v>36</v>
      </c>
      <c r="E1" s="10" t="s">
        <v>37</v>
      </c>
    </row>
    <row r="2" spans="1:5" ht="15" customHeight="1">
      <c r="A2" s="11" t="s">
        <v>198</v>
      </c>
      <c r="B2" s="6" t="s">
        <v>111</v>
      </c>
      <c r="C2" s="6" t="s">
        <v>1</v>
      </c>
      <c r="D2" s="6" t="s">
        <v>1</v>
      </c>
      <c r="E2" s="6" t="s">
        <v>1</v>
      </c>
    </row>
    <row r="3" spans="1:5" ht="15" customHeight="1">
      <c r="A3" s="6" t="s">
        <v>199</v>
      </c>
      <c r="B3" s="6" t="s">
        <v>41</v>
      </c>
      <c r="C3" s="6" t="s">
        <v>1</v>
      </c>
      <c r="D3" s="6" t="s">
        <v>1</v>
      </c>
      <c r="E3" s="6" t="s">
        <v>1</v>
      </c>
    </row>
    <row r="4" spans="1:5" ht="15" customHeight="1">
      <c r="A4" s="6" t="s">
        <v>200</v>
      </c>
      <c r="B4" s="6" t="s">
        <v>43</v>
      </c>
      <c r="C4" s="6" t="s">
        <v>1</v>
      </c>
      <c r="D4" s="6" t="s">
        <v>1</v>
      </c>
      <c r="E4" s="6" t="s">
        <v>1</v>
      </c>
    </row>
    <row r="5" spans="1:5" ht="15" customHeight="1">
      <c r="A5" s="6" t="s">
        <v>201</v>
      </c>
      <c r="B5" s="6" t="s">
        <v>45</v>
      </c>
      <c r="C5" s="6" t="s">
        <v>1</v>
      </c>
      <c r="D5" s="6" t="s">
        <v>1</v>
      </c>
      <c r="E5" s="6" t="s">
        <v>1</v>
      </c>
    </row>
    <row r="6" spans="1:5" ht="15" customHeight="1">
      <c r="A6" s="6" t="s">
        <v>202</v>
      </c>
      <c r="B6" s="6" t="s">
        <v>47</v>
      </c>
      <c r="C6" s="6" t="s">
        <v>1</v>
      </c>
      <c r="D6" s="6" t="s">
        <v>1</v>
      </c>
      <c r="E6" s="6" t="s">
        <v>1</v>
      </c>
    </row>
    <row r="7" spans="1:5" ht="15" customHeight="1">
      <c r="A7" s="6" t="s">
        <v>203</v>
      </c>
      <c r="B7" s="6" t="s">
        <v>49</v>
      </c>
      <c r="C7" s="6" t="s">
        <v>1</v>
      </c>
      <c r="D7" s="6" t="s">
        <v>1</v>
      </c>
      <c r="E7" s="6" t="s">
        <v>1</v>
      </c>
    </row>
    <row r="8" spans="1:5" ht="15" customHeight="1">
      <c r="A8" s="6" t="s">
        <v>204</v>
      </c>
      <c r="B8" s="6" t="s">
        <v>51</v>
      </c>
      <c r="C8" s="6" t="s">
        <v>1</v>
      </c>
      <c r="D8" s="6" t="s">
        <v>1</v>
      </c>
      <c r="E8" s="6" t="s">
        <v>1</v>
      </c>
    </row>
    <row r="9" spans="1:5" ht="15" customHeight="1">
      <c r="A9" s="6" t="s">
        <v>205</v>
      </c>
      <c r="B9" s="6" t="s">
        <v>53</v>
      </c>
      <c r="C9" s="6" t="s">
        <v>1</v>
      </c>
      <c r="D9" s="6" t="s">
        <v>1</v>
      </c>
      <c r="E9" s="6" t="s">
        <v>1</v>
      </c>
    </row>
    <row r="10" spans="1:5" ht="15" customHeight="1">
      <c r="A10" s="6" t="s">
        <v>206</v>
      </c>
      <c r="B10" s="6" t="s">
        <v>55</v>
      </c>
      <c r="C10" s="6" t="s">
        <v>1</v>
      </c>
      <c r="D10" s="6" t="s">
        <v>1</v>
      </c>
      <c r="E10" s="6" t="s">
        <v>1</v>
      </c>
    </row>
    <row r="11" spans="1:5" ht="15" customHeight="1">
      <c r="A11" s="6" t="s">
        <v>207</v>
      </c>
      <c r="B11" s="6" t="s">
        <v>57</v>
      </c>
      <c r="C11" s="6" t="s">
        <v>1</v>
      </c>
      <c r="D11" s="6" t="s">
        <v>1</v>
      </c>
      <c r="E11" s="6" t="s">
        <v>1</v>
      </c>
    </row>
    <row r="12" spans="1:5" ht="15" customHeight="1">
      <c r="A12" s="6" t="s">
        <v>208</v>
      </c>
      <c r="B12" s="6" t="s">
        <v>59</v>
      </c>
      <c r="C12" s="6" t="s">
        <v>1</v>
      </c>
      <c r="D12" s="6" t="s">
        <v>1</v>
      </c>
      <c r="E12" s="6" t="s">
        <v>1</v>
      </c>
    </row>
    <row r="13" spans="1:5" ht="15" customHeight="1">
      <c r="A13" s="6" t="s">
        <v>209</v>
      </c>
      <c r="B13" s="6" t="s">
        <v>71</v>
      </c>
      <c r="C13" s="6" t="s">
        <v>1</v>
      </c>
      <c r="D13" s="6" t="s">
        <v>1</v>
      </c>
      <c r="E13" s="6" t="s">
        <v>1</v>
      </c>
    </row>
    <row r="14" spans="1:5" ht="15" customHeight="1">
      <c r="A14" s="11" t="s">
        <v>210</v>
      </c>
      <c r="B14" s="6" t="s">
        <v>145</v>
      </c>
      <c r="C14" s="6" t="s">
        <v>1</v>
      </c>
      <c r="D14" s="6" t="s">
        <v>1</v>
      </c>
      <c r="E14" s="6" t="s">
        <v>1</v>
      </c>
    </row>
    <row r="15" spans="1:5" ht="15" customHeight="1">
      <c r="A15" s="6" t="s">
        <v>211</v>
      </c>
      <c r="B15" s="6" t="s">
        <v>212</v>
      </c>
      <c r="C15" s="6" t="s">
        <v>1</v>
      </c>
      <c r="D15" s="6" t="s">
        <v>1</v>
      </c>
      <c r="E15" s="6" t="s">
        <v>1</v>
      </c>
    </row>
    <row r="16" spans="1:5" ht="15" customHeight="1">
      <c r="A16" s="6" t="s">
        <v>213</v>
      </c>
      <c r="B16" s="6" t="s">
        <v>214</v>
      </c>
      <c r="C16" s="6" t="s">
        <v>1</v>
      </c>
      <c r="D16" s="6" t="s">
        <v>1</v>
      </c>
      <c r="E16" s="6" t="s">
        <v>1</v>
      </c>
    </row>
    <row r="17" spans="1:5" ht="15" customHeight="1">
      <c r="A17" s="6" t="s">
        <v>215</v>
      </c>
      <c r="B17" s="6" t="s">
        <v>93</v>
      </c>
      <c r="C17" s="6" t="s">
        <v>1</v>
      </c>
      <c r="D17" s="6" t="s">
        <v>1</v>
      </c>
      <c r="E17" s="6" t="s">
        <v>1</v>
      </c>
    </row>
    <row r="18" spans="1:5" ht="15" customHeight="1">
      <c r="A18" s="6" t="s">
        <v>216</v>
      </c>
      <c r="B18" s="6" t="s">
        <v>95</v>
      </c>
      <c r="C18" s="6" t="s">
        <v>1</v>
      </c>
      <c r="D18" s="6" t="s">
        <v>1</v>
      </c>
      <c r="E18" s="6" t="s">
        <v>1</v>
      </c>
    </row>
    <row r="19" spans="1:5" ht="15" customHeight="1">
      <c r="A19" s="6" t="s">
        <v>217</v>
      </c>
      <c r="B19" s="6" t="s">
        <v>218</v>
      </c>
      <c r="C19" s="6" t="s">
        <v>1</v>
      </c>
      <c r="D19" s="6" t="s">
        <v>1</v>
      </c>
      <c r="E19" s="6" t="s">
        <v>1</v>
      </c>
    </row>
    <row r="20" spans="1:5" ht="15" customHeight="1">
      <c r="A20" s="6" t="s">
        <v>219</v>
      </c>
      <c r="B20" s="6" t="s">
        <v>101</v>
      </c>
      <c r="C20" s="6" t="s">
        <v>1</v>
      </c>
      <c r="D20" s="6" t="s">
        <v>1</v>
      </c>
      <c r="E20" s="6" t="s">
        <v>1</v>
      </c>
    </row>
    <row r="21" spans="1:5" ht="15" customHeight="1">
      <c r="A21" s="11" t="s">
        <v>220</v>
      </c>
      <c r="B21" s="6" t="s">
        <v>107</v>
      </c>
      <c r="C21" s="6" t="s">
        <v>1</v>
      </c>
      <c r="D21" s="6" t="s">
        <v>1</v>
      </c>
      <c r="E21" s="6" t="s">
        <v>1</v>
      </c>
    </row>
    <row r="22" spans="1:5" ht="15" customHeight="1">
      <c r="A22" s="11" t="s">
        <v>221</v>
      </c>
      <c r="B22" s="6" t="s">
        <v>222</v>
      </c>
      <c r="C22" s="6" t="s">
        <v>1</v>
      </c>
      <c r="D22" s="6" t="s">
        <v>1</v>
      </c>
      <c r="E22" s="6" t="s">
        <v>1</v>
      </c>
    </row>
    <row r="23" spans="1:5" ht="15" customHeight="1">
      <c r="A23" s="6" t="s">
        <v>223</v>
      </c>
      <c r="B23" s="6" t="s">
        <v>224</v>
      </c>
      <c r="C23" s="6" t="s">
        <v>1</v>
      </c>
      <c r="D23" s="6" t="s">
        <v>1</v>
      </c>
      <c r="E23" s="6" t="s">
        <v>1</v>
      </c>
    </row>
    <row r="24" spans="1:5" ht="15" customHeight="1">
      <c r="A24" s="6" t="s">
        <v>225</v>
      </c>
      <c r="B24" s="6" t="s">
        <v>226</v>
      </c>
      <c r="C24" s="6" t="s">
        <v>1</v>
      </c>
      <c r="D24" s="6" t="s">
        <v>1</v>
      </c>
      <c r="E24" s="6" t="s">
        <v>1</v>
      </c>
    </row>
    <row r="25" spans="1:5" ht="15" customHeight="1">
      <c r="A25" s="6" t="s">
        <v>227</v>
      </c>
      <c r="B25" s="6" t="s">
        <v>228</v>
      </c>
      <c r="C25" s="6" t="s">
        <v>1</v>
      </c>
      <c r="D25" s="6" t="s">
        <v>1</v>
      </c>
      <c r="E25" s="6" t="s">
        <v>1</v>
      </c>
    </row>
    <row r="26" spans="1:5" ht="15" customHeight="1">
      <c r="A26" s="6" t="s">
        <v>229</v>
      </c>
      <c r="B26" s="6" t="s">
        <v>230</v>
      </c>
      <c r="C26" s="6" t="s">
        <v>1</v>
      </c>
      <c r="D26" s="6" t="s">
        <v>1</v>
      </c>
      <c r="E26" s="6" t="s">
        <v>1</v>
      </c>
    </row>
    <row r="27" spans="1:5" ht="15" customHeight="1">
      <c r="A27" s="11" t="s">
        <v>231</v>
      </c>
      <c r="B27" s="6" t="s">
        <v>232</v>
      </c>
      <c r="C27" s="6" t="s">
        <v>1</v>
      </c>
      <c r="D27" s="6" t="s">
        <v>1</v>
      </c>
      <c r="E27" s="6" t="s">
        <v>1</v>
      </c>
    </row>
    <row r="28" spans="1:5" ht="15" customHeight="1">
      <c r="A28" s="6" t="s">
        <v>233</v>
      </c>
      <c r="B28" s="6" t="s">
        <v>234</v>
      </c>
      <c r="C28" s="6"/>
      <c r="D28" s="6"/>
      <c r="E28" s="6"/>
    </row>
    <row r="29" spans="1:5" ht="15" customHeight="1">
      <c r="A29" s="6" t="s">
        <v>225</v>
      </c>
      <c r="B29" s="6" t="s">
        <v>235</v>
      </c>
      <c r="C29" s="6"/>
      <c r="D29" s="6"/>
      <c r="E29" s="6"/>
    </row>
    <row r="30" spans="1:5" ht="15" customHeight="1">
      <c r="A30" s="6" t="s">
        <v>236</v>
      </c>
      <c r="B30" s="6" t="s">
        <v>237</v>
      </c>
      <c r="C30" s="6"/>
      <c r="D30" s="6"/>
      <c r="E30" s="6"/>
    </row>
    <row r="31" spans="1:5" ht="15" customHeight="1">
      <c r="A31" s="6" t="s">
        <v>229</v>
      </c>
      <c r="B31" s="6" t="s">
        <v>238</v>
      </c>
      <c r="C31" s="6"/>
      <c r="D31" s="6"/>
      <c r="E31" s="6"/>
    </row>
    <row r="32" spans="1:5" ht="15" customHeight="1">
      <c r="A32" s="11" t="s">
        <v>239</v>
      </c>
      <c r="B32" s="6" t="s">
        <v>240</v>
      </c>
      <c r="C32" s="6"/>
      <c r="D32" s="6"/>
      <c r="E32" s="6"/>
    </row>
  </sheetData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F11"/>
  <sheetViews>
    <sheetView topLeftCell="C1" workbookViewId="0">
      <selection activeCell="E3" sqref="E3:F10"/>
    </sheetView>
  </sheetViews>
  <sheetFormatPr defaultRowHeight="12.5"/>
  <cols>
    <col min="1" max="2" width="6.90625" customWidth="1"/>
    <col min="3" max="3" width="69.6328125" customWidth="1"/>
    <col min="4" max="4" width="10.36328125" customWidth="1"/>
    <col min="5" max="5" width="25" customWidth="1"/>
    <col min="6" max="6" width="32" customWidth="1"/>
  </cols>
  <sheetData>
    <row r="1" spans="1:6" ht="15" customHeight="1">
      <c r="A1" s="17" t="s">
        <v>6</v>
      </c>
      <c r="B1" s="17"/>
      <c r="C1" s="10" t="s">
        <v>7</v>
      </c>
      <c r="D1" s="10" t="s">
        <v>241</v>
      </c>
      <c r="E1" s="10" t="s">
        <v>242</v>
      </c>
      <c r="F1" s="10" t="s">
        <v>243</v>
      </c>
    </row>
    <row r="2" spans="1:6" ht="15" customHeight="1">
      <c r="A2" s="17" t="s">
        <v>244</v>
      </c>
      <c r="B2" s="17"/>
      <c r="C2" s="10" t="s">
        <v>245</v>
      </c>
      <c r="D2" s="10" t="s">
        <v>1</v>
      </c>
      <c r="E2" s="10" t="s">
        <v>9</v>
      </c>
      <c r="F2" s="10" t="s">
        <v>12</v>
      </c>
    </row>
    <row r="3" spans="1:6" ht="15" customHeight="1">
      <c r="A3" s="11" t="s">
        <v>111</v>
      </c>
      <c r="B3" s="11" t="s">
        <v>1</v>
      </c>
      <c r="C3" s="11" t="s">
        <v>246</v>
      </c>
      <c r="D3" s="11" t="s">
        <v>247</v>
      </c>
      <c r="E3" s="13">
        <v>131341960853</v>
      </c>
      <c r="F3" s="13">
        <v>124297101376</v>
      </c>
    </row>
    <row r="4" spans="1:6" ht="15" customHeight="1">
      <c r="A4" s="11" t="s">
        <v>145</v>
      </c>
      <c r="B4" s="11" t="s">
        <v>1</v>
      </c>
      <c r="C4" s="11" t="s">
        <v>248</v>
      </c>
      <c r="D4" s="11" t="s">
        <v>249</v>
      </c>
      <c r="E4" s="13">
        <v>3181514828</v>
      </c>
      <c r="F4" s="13">
        <v>3530051674</v>
      </c>
    </row>
    <row r="5" spans="1:6" ht="15" customHeight="1">
      <c r="A5" s="6" t="s">
        <v>1</v>
      </c>
      <c r="B5" s="6" t="s">
        <v>250</v>
      </c>
      <c r="C5" s="6" t="s">
        <v>251</v>
      </c>
      <c r="D5" s="6" t="s">
        <v>252</v>
      </c>
      <c r="E5" s="13">
        <v>3181514828</v>
      </c>
      <c r="F5" s="13">
        <v>3530051674</v>
      </c>
    </row>
    <row r="6" spans="1:6" ht="15" customHeight="1">
      <c r="A6" s="6" t="s">
        <v>1</v>
      </c>
      <c r="B6" s="6" t="s">
        <v>253</v>
      </c>
      <c r="C6" s="6" t="s">
        <v>254</v>
      </c>
      <c r="D6" s="6" t="s">
        <v>255</v>
      </c>
      <c r="E6" s="13">
        <v>0</v>
      </c>
      <c r="F6" s="13">
        <v>0</v>
      </c>
    </row>
    <row r="7" spans="1:6" ht="15" customHeight="1">
      <c r="A7" s="11" t="s">
        <v>256</v>
      </c>
      <c r="B7" s="11" t="s">
        <v>1</v>
      </c>
      <c r="C7" s="11" t="s">
        <v>257</v>
      </c>
      <c r="D7" s="11" t="s">
        <v>258</v>
      </c>
      <c r="E7" s="13">
        <v>-39438000</v>
      </c>
      <c r="F7" s="13">
        <v>-65148744</v>
      </c>
    </row>
    <row r="8" spans="1:6" ht="15" customHeight="1">
      <c r="A8" s="6" t="s">
        <v>1</v>
      </c>
      <c r="B8" s="6" t="s">
        <v>259</v>
      </c>
      <c r="C8" s="6" t="s">
        <v>260</v>
      </c>
      <c r="D8" s="6" t="s">
        <v>261</v>
      </c>
      <c r="E8" s="13">
        <v>0</v>
      </c>
      <c r="F8" s="13">
        <v>0</v>
      </c>
    </row>
    <row r="9" spans="1:6" ht="15" customHeight="1">
      <c r="A9" s="6" t="s">
        <v>1</v>
      </c>
      <c r="B9" s="6" t="s">
        <v>262</v>
      </c>
      <c r="C9" s="6" t="s">
        <v>263</v>
      </c>
      <c r="D9" s="6" t="s">
        <v>264</v>
      </c>
      <c r="E9" s="13">
        <v>-39438000</v>
      </c>
      <c r="F9" s="13">
        <v>-65148744</v>
      </c>
    </row>
    <row r="10" spans="1:6" ht="15" customHeight="1">
      <c r="A10" s="11" t="s">
        <v>265</v>
      </c>
      <c r="B10" s="11" t="s">
        <v>1</v>
      </c>
      <c r="C10" s="11" t="s">
        <v>266</v>
      </c>
      <c r="D10" s="11" t="s">
        <v>267</v>
      </c>
      <c r="E10" s="13">
        <v>134484037681</v>
      </c>
      <c r="F10" s="13">
        <v>127762004306</v>
      </c>
    </row>
    <row r="11" spans="1:6" ht="15" customHeight="1">
      <c r="A11" s="12" t="s">
        <v>1</v>
      </c>
      <c r="B11" s="12"/>
      <c r="C11" s="12" t="s">
        <v>1</v>
      </c>
      <c r="D11" s="12" t="s">
        <v>1</v>
      </c>
      <c r="E11" s="12" t="s">
        <v>1</v>
      </c>
      <c r="F11" s="12" t="s">
        <v>1</v>
      </c>
    </row>
  </sheetData>
  <mergeCells count="2">
    <mergeCell ref="A1:B1"/>
    <mergeCell ref="A2:B2"/>
  </mergeCells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G46"/>
  <sheetViews>
    <sheetView workbookViewId="0">
      <selection activeCell="A34" sqref="A34"/>
    </sheetView>
  </sheetViews>
  <sheetFormatPr defaultRowHeight="12.5"/>
  <cols>
    <col min="1" max="1" width="6.90625" customWidth="1"/>
    <col min="2" max="2" width="22.90625" customWidth="1"/>
    <col min="3" max="3" width="15.6328125" customWidth="1"/>
    <col min="4" max="4" width="17" customWidth="1"/>
    <col min="5" max="5" width="38.1796875" customWidth="1"/>
    <col min="6" max="6" width="28.81640625" customWidth="1"/>
    <col min="7" max="7" width="42.36328125" customWidth="1"/>
  </cols>
  <sheetData>
    <row r="1" spans="1:7" ht="15" customHeight="1">
      <c r="A1" s="10" t="s">
        <v>6</v>
      </c>
      <c r="B1" s="10" t="s">
        <v>268</v>
      </c>
      <c r="C1" s="17" t="s">
        <v>241</v>
      </c>
      <c r="D1" s="10" t="s">
        <v>269</v>
      </c>
      <c r="E1" s="10" t="s">
        <v>270</v>
      </c>
      <c r="F1" s="10" t="s">
        <v>271</v>
      </c>
      <c r="G1" s="10" t="s">
        <v>272</v>
      </c>
    </row>
    <row r="2" spans="1:7" ht="15" customHeight="1">
      <c r="A2" s="10"/>
      <c r="B2" s="10"/>
      <c r="C2" s="17"/>
      <c r="D2" s="10" t="s">
        <v>9</v>
      </c>
      <c r="E2" s="10" t="s">
        <v>12</v>
      </c>
      <c r="F2" s="10" t="s">
        <v>15</v>
      </c>
      <c r="G2" s="10" t="s">
        <v>18</v>
      </c>
    </row>
    <row r="3" spans="1:7" ht="15" customHeight="1">
      <c r="A3" s="11" t="s">
        <v>111</v>
      </c>
      <c r="B3" s="11" t="s">
        <v>273</v>
      </c>
      <c r="C3" s="11" t="s">
        <v>274</v>
      </c>
      <c r="D3" s="13"/>
      <c r="E3" s="13"/>
      <c r="F3" s="13"/>
      <c r="G3" s="14"/>
    </row>
    <row r="4" spans="1:7" ht="15" customHeight="1">
      <c r="A4" s="6" t="s">
        <v>275</v>
      </c>
      <c r="B4" s="6" t="s">
        <v>275</v>
      </c>
      <c r="C4" s="6" t="s">
        <v>275</v>
      </c>
      <c r="D4" s="13" t="s">
        <v>275</v>
      </c>
      <c r="E4" s="13" t="s">
        <v>275</v>
      </c>
      <c r="F4" s="13" t="s">
        <v>275</v>
      </c>
      <c r="G4" s="14" t="s">
        <v>275</v>
      </c>
    </row>
    <row r="5" spans="1:7" ht="15" customHeight="1">
      <c r="A5" s="6" t="s">
        <v>1</v>
      </c>
      <c r="B5" s="6" t="s">
        <v>276</v>
      </c>
      <c r="C5" s="6" t="s">
        <v>277</v>
      </c>
      <c r="D5" s="13"/>
      <c r="E5" s="13"/>
      <c r="F5" s="13"/>
      <c r="G5" s="14"/>
    </row>
    <row r="6" spans="1:7" ht="15" customHeight="1">
      <c r="A6" s="11" t="s">
        <v>145</v>
      </c>
      <c r="B6" s="11" t="s">
        <v>278</v>
      </c>
      <c r="C6" s="11" t="s">
        <v>279</v>
      </c>
      <c r="D6" s="13"/>
      <c r="E6" s="13"/>
      <c r="F6" s="13"/>
      <c r="G6" s="14"/>
    </row>
    <row r="7" spans="1:7" ht="15" customHeight="1">
      <c r="A7" s="6" t="s">
        <v>275</v>
      </c>
      <c r="B7" s="6" t="s">
        <v>275</v>
      </c>
      <c r="C7" s="6" t="s">
        <v>275</v>
      </c>
      <c r="D7" s="13" t="s">
        <v>275</v>
      </c>
      <c r="E7" s="13" t="s">
        <v>275</v>
      </c>
      <c r="F7" s="13" t="s">
        <v>275</v>
      </c>
      <c r="G7" s="14" t="s">
        <v>275</v>
      </c>
    </row>
    <row r="8" spans="1:7" ht="15" customHeight="1">
      <c r="A8" s="6" t="s">
        <v>1</v>
      </c>
      <c r="B8" s="6" t="s">
        <v>276</v>
      </c>
      <c r="C8" s="6" t="s">
        <v>280</v>
      </c>
      <c r="D8" s="13"/>
      <c r="E8" s="13"/>
      <c r="F8" s="13">
        <v>0</v>
      </c>
      <c r="G8" s="14">
        <v>0</v>
      </c>
    </row>
    <row r="9" spans="1:7" ht="15" customHeight="1">
      <c r="A9" s="6" t="s">
        <v>1</v>
      </c>
      <c r="B9" s="6" t="s">
        <v>281</v>
      </c>
      <c r="C9" s="6" t="s">
        <v>282</v>
      </c>
      <c r="D9" s="13"/>
      <c r="E9" s="13"/>
      <c r="F9" s="13"/>
      <c r="G9" s="14"/>
    </row>
    <row r="10" spans="1:7" ht="15" customHeight="1">
      <c r="A10" s="11" t="s">
        <v>256</v>
      </c>
      <c r="B10" s="11" t="s">
        <v>283</v>
      </c>
      <c r="C10" s="11" t="s">
        <v>284</v>
      </c>
      <c r="D10" s="13"/>
      <c r="E10" s="13"/>
      <c r="F10" s="13"/>
      <c r="G10" s="14"/>
    </row>
    <row r="11" spans="1:7" ht="15" customHeight="1">
      <c r="A11" s="11">
        <v>1</v>
      </c>
      <c r="B11" s="18" t="s">
        <v>342</v>
      </c>
      <c r="C11" s="11">
        <v>4035.1</v>
      </c>
      <c r="D11" s="13"/>
      <c r="E11" s="13"/>
      <c r="F11" s="13">
        <v>27875560962</v>
      </c>
      <c r="G11" s="14">
        <v>0.20685679501183099</v>
      </c>
    </row>
    <row r="12" spans="1:7" ht="15" customHeight="1">
      <c r="A12" s="11">
        <v>1.1000000000000001</v>
      </c>
      <c r="B12" s="18" t="s">
        <v>343</v>
      </c>
      <c r="C12" s="11" t="s">
        <v>344</v>
      </c>
      <c r="D12" s="13">
        <v>125000</v>
      </c>
      <c r="E12" s="13">
        <v>100453.20600000001</v>
      </c>
      <c r="F12" s="13">
        <v>12556650750</v>
      </c>
      <c r="G12" s="14">
        <v>9.3179417403248893E-2</v>
      </c>
    </row>
    <row r="13" spans="1:7" ht="15" customHeight="1">
      <c r="A13" s="11">
        <v>1.2</v>
      </c>
      <c r="B13" s="18" t="s">
        <v>345</v>
      </c>
      <c r="C13" s="11" t="s">
        <v>346</v>
      </c>
      <c r="D13" s="13">
        <v>53189</v>
      </c>
      <c r="E13" s="13">
        <v>100000.19199399999</v>
      </c>
      <c r="F13" s="13">
        <v>5318910212</v>
      </c>
      <c r="G13" s="14">
        <v>3.9470155270054902E-2</v>
      </c>
    </row>
    <row r="14" spans="1:7" ht="15" customHeight="1">
      <c r="A14" s="11">
        <v>1.3</v>
      </c>
      <c r="B14" s="18" t="s">
        <v>347</v>
      </c>
      <c r="C14" s="11" t="s">
        <v>348</v>
      </c>
      <c r="D14" s="13">
        <v>100000</v>
      </c>
      <c r="E14" s="13">
        <v>100000</v>
      </c>
      <c r="F14" s="13">
        <v>10000000000</v>
      </c>
      <c r="G14" s="14">
        <v>7.4207222338527501E-2</v>
      </c>
    </row>
    <row r="15" spans="1:7" ht="15" customHeight="1">
      <c r="A15" s="11">
        <v>2</v>
      </c>
      <c r="B15" s="18" t="s">
        <v>349</v>
      </c>
      <c r="C15" s="11">
        <v>4035.2</v>
      </c>
      <c r="D15" s="13"/>
      <c r="E15" s="13"/>
      <c r="F15" s="13">
        <v>0</v>
      </c>
      <c r="G15" s="14">
        <v>0</v>
      </c>
    </row>
    <row r="16" spans="1:7" ht="15" customHeight="1">
      <c r="A16" s="6" t="s">
        <v>275</v>
      </c>
      <c r="B16" s="6" t="s">
        <v>275</v>
      </c>
      <c r="C16" s="6" t="s">
        <v>275</v>
      </c>
      <c r="D16" s="13" t="s">
        <v>275</v>
      </c>
      <c r="E16" s="13" t="s">
        <v>275</v>
      </c>
      <c r="F16" s="13" t="s">
        <v>275</v>
      </c>
      <c r="G16" s="14" t="s">
        <v>275</v>
      </c>
    </row>
    <row r="17" spans="1:7" ht="15" customHeight="1">
      <c r="A17" s="6" t="s">
        <v>1</v>
      </c>
      <c r="B17" s="6" t="s">
        <v>276</v>
      </c>
      <c r="C17" s="6" t="s">
        <v>285</v>
      </c>
      <c r="D17" s="13"/>
      <c r="E17" s="13"/>
      <c r="F17" s="13">
        <v>27875560962</v>
      </c>
      <c r="G17" s="14">
        <v>0.20685679501183099</v>
      </c>
    </row>
    <row r="18" spans="1:7" ht="15" customHeight="1">
      <c r="A18" s="11" t="s">
        <v>265</v>
      </c>
      <c r="B18" s="11" t="s">
        <v>286</v>
      </c>
      <c r="C18" s="11" t="s">
        <v>287</v>
      </c>
      <c r="D18" s="13"/>
      <c r="E18" s="13"/>
      <c r="F18" s="13"/>
      <c r="G18" s="14"/>
    </row>
    <row r="19" spans="1:7" ht="15" customHeight="1">
      <c r="A19" s="11">
        <v>1</v>
      </c>
      <c r="B19" s="18" t="s">
        <v>350</v>
      </c>
      <c r="C19" s="11">
        <v>4037.1</v>
      </c>
      <c r="D19" s="13"/>
      <c r="E19" s="13"/>
      <c r="F19" s="13">
        <v>0</v>
      </c>
      <c r="G19" s="14">
        <v>0</v>
      </c>
    </row>
    <row r="20" spans="1:7" ht="15" customHeight="1">
      <c r="A20" s="11">
        <v>2</v>
      </c>
      <c r="B20" s="18" t="s">
        <v>351</v>
      </c>
      <c r="C20" s="11">
        <v>4037.2</v>
      </c>
      <c r="D20" s="13"/>
      <c r="E20" s="13"/>
      <c r="F20" s="13">
        <v>0</v>
      </c>
      <c r="G20" s="14">
        <v>0</v>
      </c>
    </row>
    <row r="21" spans="1:7" ht="15" customHeight="1">
      <c r="A21" s="6" t="s">
        <v>275</v>
      </c>
      <c r="B21" s="6" t="s">
        <v>275</v>
      </c>
      <c r="C21" s="6" t="s">
        <v>275</v>
      </c>
      <c r="D21" s="13" t="s">
        <v>275</v>
      </c>
      <c r="E21" s="13" t="s">
        <v>275</v>
      </c>
      <c r="F21" s="13" t="s">
        <v>275</v>
      </c>
      <c r="G21" s="14" t="s">
        <v>275</v>
      </c>
    </row>
    <row r="22" spans="1:7" ht="15" customHeight="1">
      <c r="A22" s="6" t="s">
        <v>1</v>
      </c>
      <c r="B22" s="6" t="s">
        <v>276</v>
      </c>
      <c r="C22" s="6" t="s">
        <v>288</v>
      </c>
      <c r="D22" s="13"/>
      <c r="E22" s="13"/>
      <c r="F22" s="13">
        <v>0</v>
      </c>
      <c r="G22" s="14">
        <v>0</v>
      </c>
    </row>
    <row r="23" spans="1:7" ht="15" customHeight="1">
      <c r="A23" s="6" t="s">
        <v>1</v>
      </c>
      <c r="B23" s="6" t="s">
        <v>289</v>
      </c>
      <c r="C23" s="6" t="s">
        <v>290</v>
      </c>
      <c r="D23" s="13"/>
      <c r="E23" s="13"/>
      <c r="F23" s="13">
        <v>27875560962</v>
      </c>
      <c r="G23" s="14">
        <v>0.20685679501183099</v>
      </c>
    </row>
    <row r="24" spans="1:7" ht="15" customHeight="1">
      <c r="A24" s="11" t="s">
        <v>291</v>
      </c>
      <c r="B24" s="11" t="s">
        <v>292</v>
      </c>
      <c r="C24" s="11" t="s">
        <v>293</v>
      </c>
      <c r="D24" s="13"/>
      <c r="E24" s="13"/>
      <c r="F24" s="13"/>
      <c r="G24" s="14"/>
    </row>
    <row r="25" spans="1:7" ht="15" customHeight="1">
      <c r="A25" s="11">
        <v>1</v>
      </c>
      <c r="B25" s="18" t="s">
        <v>352</v>
      </c>
      <c r="C25" s="11">
        <v>4040.1</v>
      </c>
      <c r="D25" s="13"/>
      <c r="E25" s="13"/>
      <c r="F25" s="13">
        <v>0</v>
      </c>
      <c r="G25" s="14">
        <v>0</v>
      </c>
    </row>
    <row r="26" spans="1:7" ht="15" customHeight="1">
      <c r="A26" s="11">
        <v>2</v>
      </c>
      <c r="B26" s="18" t="s">
        <v>353</v>
      </c>
      <c r="C26" s="11">
        <v>4040.2</v>
      </c>
      <c r="D26" s="13"/>
      <c r="E26" s="13"/>
      <c r="F26" s="13">
        <v>1118315309</v>
      </c>
      <c r="G26" s="14">
        <v>8.2987072779542106E-3</v>
      </c>
    </row>
    <row r="27" spans="1:7" ht="15" customHeight="1">
      <c r="A27" s="11">
        <v>3</v>
      </c>
      <c r="B27" s="18" t="s">
        <v>354</v>
      </c>
      <c r="C27" s="11">
        <v>4040.3</v>
      </c>
      <c r="D27" s="13"/>
      <c r="E27" s="13"/>
      <c r="F27" s="13">
        <v>2196741096</v>
      </c>
      <c r="G27" s="14">
        <v>1.6301405493105301E-2</v>
      </c>
    </row>
    <row r="28" spans="1:7" ht="15" customHeight="1">
      <c r="A28" s="11">
        <v>4</v>
      </c>
      <c r="B28" s="18" t="s">
        <v>355</v>
      </c>
      <c r="C28" s="11">
        <v>4040.4</v>
      </c>
      <c r="D28" s="13"/>
      <c r="E28" s="13"/>
      <c r="F28" s="13">
        <v>0</v>
      </c>
      <c r="G28" s="14">
        <v>0</v>
      </c>
    </row>
    <row r="29" spans="1:7" ht="15" customHeight="1">
      <c r="A29" s="11">
        <v>5</v>
      </c>
      <c r="B29" s="18" t="s">
        <v>356</v>
      </c>
      <c r="C29" s="11">
        <v>4040.5</v>
      </c>
      <c r="D29" s="13"/>
      <c r="E29" s="13"/>
      <c r="F29" s="13">
        <v>0</v>
      </c>
      <c r="G29" s="14">
        <v>0</v>
      </c>
    </row>
    <row r="30" spans="1:7" ht="15" customHeight="1">
      <c r="A30" s="11">
        <v>6</v>
      </c>
      <c r="B30" s="18" t="s">
        <v>357</v>
      </c>
      <c r="C30" s="11">
        <v>4040.6</v>
      </c>
      <c r="D30" s="13"/>
      <c r="E30" s="13"/>
      <c r="F30" s="13">
        <v>0</v>
      </c>
      <c r="G30" s="14">
        <v>0</v>
      </c>
    </row>
    <row r="31" spans="1:7" ht="15" customHeight="1">
      <c r="A31" s="11">
        <v>7</v>
      </c>
      <c r="B31" s="18" t="s">
        <v>358</v>
      </c>
      <c r="C31" s="11">
        <v>4040.7</v>
      </c>
      <c r="D31" s="13"/>
      <c r="E31" s="13"/>
      <c r="F31" s="13">
        <v>0</v>
      </c>
      <c r="G31" s="14">
        <v>0</v>
      </c>
    </row>
    <row r="32" spans="1:7" ht="15" customHeight="1">
      <c r="A32" s="6" t="s">
        <v>275</v>
      </c>
      <c r="B32" s="6" t="s">
        <v>275</v>
      </c>
      <c r="C32" s="6" t="s">
        <v>275</v>
      </c>
      <c r="D32" s="13" t="s">
        <v>275</v>
      </c>
      <c r="E32" s="13" t="s">
        <v>275</v>
      </c>
      <c r="F32" s="13" t="s">
        <v>275</v>
      </c>
      <c r="G32" s="14" t="s">
        <v>275</v>
      </c>
    </row>
    <row r="33" spans="1:7" ht="15" customHeight="1">
      <c r="A33" s="6" t="s">
        <v>1</v>
      </c>
      <c r="B33" s="6" t="s">
        <v>276</v>
      </c>
      <c r="C33" s="6" t="s">
        <v>294</v>
      </c>
      <c r="D33" s="13"/>
      <c r="E33" s="13"/>
      <c r="F33" s="13">
        <v>3315056405</v>
      </c>
      <c r="G33" s="14">
        <v>2.4600112771059501E-2</v>
      </c>
    </row>
    <row r="34" spans="1:7" ht="15" customHeight="1">
      <c r="A34" s="11" t="s">
        <v>189</v>
      </c>
      <c r="B34" s="11" t="s">
        <v>295</v>
      </c>
      <c r="C34" s="11" t="s">
        <v>296</v>
      </c>
      <c r="D34" s="13"/>
      <c r="E34" s="13"/>
      <c r="F34" s="13"/>
      <c r="G34" s="14"/>
    </row>
    <row r="35" spans="1:7" ht="15" customHeight="1">
      <c r="A35" s="6" t="s">
        <v>9</v>
      </c>
      <c r="B35" s="6" t="s">
        <v>297</v>
      </c>
      <c r="C35" s="6" t="s">
        <v>298</v>
      </c>
      <c r="D35" s="13"/>
      <c r="E35" s="13"/>
      <c r="F35" s="13">
        <v>63067155325</v>
      </c>
      <c r="G35" s="14">
        <v>0.46800384174607301</v>
      </c>
    </row>
    <row r="36" spans="1:7" ht="15" customHeight="1">
      <c r="A36" s="6">
        <v>1.1000000000000001</v>
      </c>
      <c r="B36" s="19" t="s">
        <v>359</v>
      </c>
      <c r="C36" s="6">
        <v>4043.1</v>
      </c>
      <c r="D36" s="13"/>
      <c r="E36" s="13"/>
      <c r="F36" s="13">
        <v>1567155325</v>
      </c>
      <c r="G36" s="14">
        <v>1.1629424364128201E-2</v>
      </c>
    </row>
    <row r="37" spans="1:7" ht="15" customHeight="1">
      <c r="A37" s="6">
        <v>1.2</v>
      </c>
      <c r="B37" s="19" t="s">
        <v>360</v>
      </c>
      <c r="C37" s="6">
        <v>4043.2</v>
      </c>
      <c r="D37" s="13"/>
      <c r="E37" s="13"/>
      <c r="F37" s="13">
        <v>0</v>
      </c>
      <c r="G37" s="14">
        <v>0</v>
      </c>
    </row>
    <row r="38" spans="1:7" ht="15" customHeight="1">
      <c r="A38" s="6">
        <v>1.3</v>
      </c>
      <c r="B38" s="19" t="s">
        <v>361</v>
      </c>
      <c r="C38" s="6">
        <v>4043.3</v>
      </c>
      <c r="D38" s="13"/>
      <c r="E38" s="13"/>
      <c r="F38" s="13">
        <v>61500000000</v>
      </c>
      <c r="G38" s="14">
        <v>0.45637441738194401</v>
      </c>
    </row>
    <row r="39" spans="1:7" ht="15" customHeight="1">
      <c r="A39" s="6" t="s">
        <v>275</v>
      </c>
      <c r="B39" s="6" t="s">
        <v>275</v>
      </c>
      <c r="C39" s="6" t="s">
        <v>275</v>
      </c>
      <c r="D39" s="13" t="s">
        <v>275</v>
      </c>
      <c r="E39" s="13" t="s">
        <v>275</v>
      </c>
      <c r="F39" s="13" t="s">
        <v>275</v>
      </c>
      <c r="G39" s="14" t="s">
        <v>275</v>
      </c>
    </row>
    <row r="40" spans="1:7" ht="15" customHeight="1">
      <c r="A40" s="6" t="s">
        <v>12</v>
      </c>
      <c r="B40" s="6" t="s">
        <v>299</v>
      </c>
      <c r="C40" s="6" t="s">
        <v>300</v>
      </c>
      <c r="D40" s="13"/>
      <c r="E40" s="13"/>
      <c r="F40" s="13">
        <v>40500000000</v>
      </c>
      <c r="G40" s="14">
        <v>0.30053925047103702</v>
      </c>
    </row>
    <row r="41" spans="1:7" ht="15" customHeight="1">
      <c r="A41" s="6" t="s">
        <v>275</v>
      </c>
      <c r="B41" s="6" t="s">
        <v>275</v>
      </c>
      <c r="C41" s="6" t="s">
        <v>275</v>
      </c>
      <c r="D41" s="13" t="s">
        <v>275</v>
      </c>
      <c r="E41" s="13" t="s">
        <v>275</v>
      </c>
      <c r="F41" s="13" t="s">
        <v>275</v>
      </c>
      <c r="G41" s="14" t="s">
        <v>275</v>
      </c>
    </row>
    <row r="42" spans="1:7" ht="15" customHeight="1">
      <c r="A42" s="6" t="s">
        <v>15</v>
      </c>
      <c r="B42" s="6" t="s">
        <v>301</v>
      </c>
      <c r="C42" s="6" t="s">
        <v>302</v>
      </c>
      <c r="D42" s="13"/>
      <c r="E42" s="13"/>
      <c r="F42" s="13">
        <v>0</v>
      </c>
      <c r="G42" s="14">
        <v>0</v>
      </c>
    </row>
    <row r="43" spans="1:7" ht="15" customHeight="1">
      <c r="A43" s="6" t="s">
        <v>275</v>
      </c>
      <c r="B43" s="6" t="s">
        <v>275</v>
      </c>
      <c r="C43" s="6" t="s">
        <v>275</v>
      </c>
      <c r="D43" s="13" t="s">
        <v>275</v>
      </c>
      <c r="E43" s="13" t="s">
        <v>275</v>
      </c>
      <c r="F43" s="13" t="s">
        <v>275</v>
      </c>
      <c r="G43" s="14" t="s">
        <v>275</v>
      </c>
    </row>
    <row r="44" spans="1:7" ht="15" customHeight="1">
      <c r="A44" s="6" t="s">
        <v>1</v>
      </c>
      <c r="B44" s="6" t="s">
        <v>276</v>
      </c>
      <c r="C44" s="6" t="s">
        <v>303</v>
      </c>
      <c r="D44" s="13"/>
      <c r="E44" s="13"/>
      <c r="F44" s="13">
        <v>103567155325</v>
      </c>
      <c r="G44" s="14">
        <v>0.76854309221710904</v>
      </c>
    </row>
    <row r="45" spans="1:7" ht="15" customHeight="1">
      <c r="A45" s="11" t="s">
        <v>304</v>
      </c>
      <c r="B45" s="11" t="s">
        <v>305</v>
      </c>
      <c r="C45" s="11" t="s">
        <v>306</v>
      </c>
      <c r="D45" s="13"/>
      <c r="E45" s="13"/>
      <c r="F45" s="13">
        <v>134757772692</v>
      </c>
      <c r="G45" s="14">
        <v>1</v>
      </c>
    </row>
    <row r="46" spans="1:7" ht="15" customHeight="1">
      <c r="A46" s="12" t="s">
        <v>1</v>
      </c>
      <c r="B46" s="12" t="s">
        <v>1</v>
      </c>
      <c r="C46" s="12" t="s">
        <v>1</v>
      </c>
      <c r="D46" s="12" t="s">
        <v>1</v>
      </c>
      <c r="E46" s="12" t="s">
        <v>1</v>
      </c>
      <c r="F46" s="12" t="s">
        <v>1</v>
      </c>
      <c r="G46" s="12" t="s">
        <v>1</v>
      </c>
    </row>
  </sheetData>
  <mergeCells count="1">
    <mergeCell ref="C1:C2"/>
  </mergeCells>
  <pageMargins left="0.75" right="0.75" top="1" bottom="1" header="0.5" footer="0.5"/>
  <pageSetup orientation="portrait" horizontalDpi="300" verticalDpi="300" r:id="rId1"/>
  <headerFooter alignWithMargins="0">
    <oddHeader>&amp;L&amp;"Arial"&amp;9&amp;KA80000 CONFIDENTIAL&amp;1#_x000D_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2.5"/>
  <cols>
    <col min="1" max="1" width="61.90625" customWidth="1"/>
    <col min="2" max="2" width="6.90625" customWidth="1"/>
    <col min="3" max="3" width="24.453125" customWidth="1"/>
    <col min="4" max="5" width="21.54296875" customWidth="1"/>
  </cols>
  <sheetData>
    <row r="1" spans="1:5" ht="15" customHeight="1">
      <c r="A1" s="10" t="s">
        <v>33</v>
      </c>
      <c r="B1" s="10" t="s">
        <v>34</v>
      </c>
      <c r="C1" s="10" t="s">
        <v>35</v>
      </c>
      <c r="D1" s="10" t="s">
        <v>36</v>
      </c>
      <c r="E1" s="10" t="s">
        <v>37</v>
      </c>
    </row>
    <row r="2" spans="1:5" ht="15" customHeight="1">
      <c r="A2" s="11" t="s">
        <v>198</v>
      </c>
      <c r="B2" s="6" t="s">
        <v>111</v>
      </c>
      <c r="C2" s="6"/>
      <c r="D2" s="13"/>
      <c r="E2" s="13"/>
    </row>
    <row r="3" spans="1:5" ht="15" customHeight="1">
      <c r="A3" s="6" t="s">
        <v>307</v>
      </c>
      <c r="B3" s="6" t="s">
        <v>41</v>
      </c>
      <c r="C3" s="6"/>
      <c r="D3" s="13">
        <v>3181514828</v>
      </c>
      <c r="E3" s="13">
        <v>3530051674</v>
      </c>
    </row>
    <row r="4" spans="1:5" ht="15" customHeight="1">
      <c r="A4" s="6" t="s">
        <v>308</v>
      </c>
      <c r="B4" s="6" t="s">
        <v>43</v>
      </c>
      <c r="C4" s="6"/>
      <c r="D4" s="13">
        <v>-48300220</v>
      </c>
      <c r="E4" s="13">
        <v>2273984</v>
      </c>
    </row>
    <row r="5" spans="1:5" ht="15" customHeight="1">
      <c r="A5" s="6" t="s">
        <v>309</v>
      </c>
      <c r="B5" s="6" t="s">
        <v>45</v>
      </c>
      <c r="C5" s="6"/>
      <c r="D5" s="13">
        <v>-49475288</v>
      </c>
      <c r="E5" s="13">
        <v>0</v>
      </c>
    </row>
    <row r="6" spans="1:5" ht="15" customHeight="1">
      <c r="A6" s="6" t="s">
        <v>310</v>
      </c>
      <c r="B6" s="6" t="s">
        <v>47</v>
      </c>
      <c r="C6" s="6"/>
      <c r="D6" s="13">
        <v>1175068</v>
      </c>
      <c r="E6" s="13">
        <v>2273984</v>
      </c>
    </row>
    <row r="7" spans="1:5" ht="15" customHeight="1">
      <c r="A7" s="6" t="s">
        <v>311</v>
      </c>
      <c r="B7" s="6" t="s">
        <v>49</v>
      </c>
      <c r="C7" s="6"/>
      <c r="D7" s="13">
        <v>3133214608</v>
      </c>
      <c r="E7" s="13">
        <v>3532325658</v>
      </c>
    </row>
    <row r="8" spans="1:5" ht="15" customHeight="1">
      <c r="A8" s="6" t="s">
        <v>312</v>
      </c>
      <c r="B8" s="6" t="s">
        <v>71</v>
      </c>
      <c r="C8" s="6"/>
      <c r="D8" s="13">
        <v>-20000000000</v>
      </c>
      <c r="E8" s="13">
        <v>-13218900000</v>
      </c>
    </row>
    <row r="9" spans="1:5" ht="15" customHeight="1">
      <c r="A9" s="6" t="s">
        <v>313</v>
      </c>
      <c r="B9" s="6" t="s">
        <v>51</v>
      </c>
      <c r="C9" s="6"/>
      <c r="D9" s="13">
        <v>0</v>
      </c>
      <c r="E9" s="13">
        <v>0</v>
      </c>
    </row>
    <row r="10" spans="1:5" ht="15" customHeight="1">
      <c r="A10" s="6" t="s">
        <v>314</v>
      </c>
      <c r="B10" s="6" t="s">
        <v>53</v>
      </c>
      <c r="C10" s="6"/>
      <c r="D10" s="13">
        <v>4393206849</v>
      </c>
      <c r="E10" s="13">
        <v>-573803067</v>
      </c>
    </row>
    <row r="11" spans="1:5" ht="15" customHeight="1">
      <c r="A11" s="6" t="s">
        <v>315</v>
      </c>
      <c r="B11" s="6" t="s">
        <v>55</v>
      </c>
      <c r="C11" s="6"/>
      <c r="D11" s="13">
        <v>0</v>
      </c>
      <c r="E11" s="13">
        <v>0</v>
      </c>
    </row>
    <row r="12" spans="1:5" ht="15" customHeight="1">
      <c r="A12" s="6" t="s">
        <v>316</v>
      </c>
      <c r="B12" s="6" t="s">
        <v>57</v>
      </c>
      <c r="C12" s="6"/>
      <c r="D12" s="13">
        <v>0</v>
      </c>
      <c r="E12" s="13">
        <v>0</v>
      </c>
    </row>
    <row r="13" spans="1:5" ht="15" customHeight="1">
      <c r="A13" s="6" t="s">
        <v>317</v>
      </c>
      <c r="B13" s="6" t="s">
        <v>59</v>
      </c>
      <c r="C13" s="6"/>
      <c r="D13" s="13">
        <v>0</v>
      </c>
      <c r="E13" s="13">
        <v>0</v>
      </c>
    </row>
    <row r="14" spans="1:5" ht="15" customHeight="1">
      <c r="A14" s="6" t="s">
        <v>318</v>
      </c>
      <c r="B14" s="6" t="s">
        <v>61</v>
      </c>
      <c r="C14" s="6"/>
      <c r="D14" s="13">
        <v>0</v>
      </c>
      <c r="E14" s="13">
        <v>0</v>
      </c>
    </row>
    <row r="15" spans="1:5" ht="15" customHeight="1">
      <c r="A15" s="6" t="s">
        <v>319</v>
      </c>
      <c r="B15" s="6" t="s">
        <v>63</v>
      </c>
      <c r="C15" s="6"/>
      <c r="D15" s="13">
        <v>0</v>
      </c>
      <c r="E15" s="13">
        <v>0</v>
      </c>
    </row>
    <row r="16" spans="1:5" ht="15" customHeight="1">
      <c r="A16" s="6" t="s">
        <v>320</v>
      </c>
      <c r="B16" s="6" t="s">
        <v>65</v>
      </c>
      <c r="C16" s="6"/>
      <c r="D16" s="13">
        <v>0</v>
      </c>
      <c r="E16" s="13">
        <v>0</v>
      </c>
    </row>
    <row r="17" spans="1:5" ht="15" customHeight="1">
      <c r="A17" s="6" t="s">
        <v>321</v>
      </c>
      <c r="B17" s="6" t="s">
        <v>67</v>
      </c>
      <c r="C17" s="6"/>
      <c r="D17" s="13">
        <v>0</v>
      </c>
      <c r="E17" s="13">
        <v>0</v>
      </c>
    </row>
    <row r="18" spans="1:5" ht="15" customHeight="1">
      <c r="A18" s="6" t="s">
        <v>322</v>
      </c>
      <c r="B18" s="6" t="s">
        <v>69</v>
      </c>
      <c r="C18" s="6"/>
      <c r="D18" s="13">
        <v>0</v>
      </c>
      <c r="E18" s="13">
        <v>0</v>
      </c>
    </row>
    <row r="19" spans="1:5" ht="15" customHeight="1">
      <c r="A19" s="6" t="s">
        <v>323</v>
      </c>
      <c r="B19" s="6" t="s">
        <v>324</v>
      </c>
      <c r="C19" s="6"/>
      <c r="D19" s="13">
        <v>0</v>
      </c>
      <c r="E19" s="13">
        <v>0</v>
      </c>
    </row>
    <row r="20" spans="1:5" ht="15" customHeight="1">
      <c r="A20" s="6" t="s">
        <v>325</v>
      </c>
      <c r="B20" s="6" t="s">
        <v>326</v>
      </c>
      <c r="C20" s="6"/>
      <c r="D20" s="13">
        <v>-682686</v>
      </c>
      <c r="E20" s="13">
        <v>-730439</v>
      </c>
    </row>
    <row r="21" spans="1:5" ht="15" customHeight="1">
      <c r="A21" s="6" t="s">
        <v>327</v>
      </c>
      <c r="B21" s="6" t="s">
        <v>328</v>
      </c>
      <c r="C21" s="6"/>
      <c r="D21" s="13">
        <v>0</v>
      </c>
      <c r="E21" s="13">
        <v>0</v>
      </c>
    </row>
    <row r="22" spans="1:5" ht="15" customHeight="1">
      <c r="A22" s="6" t="s">
        <v>329</v>
      </c>
      <c r="B22" s="6" t="s">
        <v>330</v>
      </c>
      <c r="C22" s="6"/>
      <c r="D22" s="13">
        <v>-12474261229</v>
      </c>
      <c r="E22" s="13">
        <v>-10261107848</v>
      </c>
    </row>
    <row r="23" spans="1:5" ht="15" customHeight="1">
      <c r="A23" s="11" t="s">
        <v>210</v>
      </c>
      <c r="B23" s="6" t="s">
        <v>145</v>
      </c>
      <c r="C23" s="6"/>
      <c r="D23" s="13"/>
      <c r="E23" s="13"/>
    </row>
    <row r="24" spans="1:5" ht="15" customHeight="1">
      <c r="A24" s="6" t="s">
        <v>211</v>
      </c>
      <c r="B24" s="6" t="s">
        <v>103</v>
      </c>
      <c r="C24" s="6"/>
      <c r="D24" s="13">
        <v>0</v>
      </c>
      <c r="E24" s="13">
        <v>0</v>
      </c>
    </row>
    <row r="25" spans="1:5" ht="15" customHeight="1">
      <c r="A25" s="6" t="s">
        <v>213</v>
      </c>
      <c r="B25" s="6" t="s">
        <v>105</v>
      </c>
      <c r="C25" s="6"/>
      <c r="D25" s="13">
        <v>-39438000</v>
      </c>
      <c r="E25" s="13">
        <v>-65148744</v>
      </c>
    </row>
    <row r="26" spans="1:5" ht="15" customHeight="1">
      <c r="A26" s="6" t="s">
        <v>215</v>
      </c>
      <c r="B26" s="6" t="s">
        <v>331</v>
      </c>
      <c r="C26" s="6"/>
      <c r="D26" s="13">
        <v>0</v>
      </c>
      <c r="E26" s="13">
        <v>0</v>
      </c>
    </row>
    <row r="27" spans="1:5" ht="15" customHeight="1">
      <c r="A27" s="6" t="s">
        <v>216</v>
      </c>
      <c r="B27" s="6" t="s">
        <v>332</v>
      </c>
      <c r="C27" s="6"/>
      <c r="D27" s="13">
        <v>0</v>
      </c>
      <c r="E27" s="13">
        <v>0</v>
      </c>
    </row>
    <row r="28" spans="1:5" ht="15" customHeight="1">
      <c r="A28" s="6" t="s">
        <v>333</v>
      </c>
      <c r="B28" s="6" t="s">
        <v>334</v>
      </c>
      <c r="C28" s="6"/>
      <c r="D28" s="13">
        <v>0</v>
      </c>
      <c r="E28" s="13">
        <v>0</v>
      </c>
    </row>
    <row r="29" spans="1:5" ht="15" customHeight="1">
      <c r="A29" s="6" t="s">
        <v>335</v>
      </c>
      <c r="B29" s="6" t="s">
        <v>101</v>
      </c>
      <c r="C29" s="6"/>
      <c r="D29" s="13">
        <v>-39438000</v>
      </c>
      <c r="E29" s="13">
        <v>-65148744</v>
      </c>
    </row>
    <row r="30" spans="1:5" ht="15" customHeight="1">
      <c r="A30" s="11" t="s">
        <v>220</v>
      </c>
      <c r="B30" s="6" t="s">
        <v>107</v>
      </c>
      <c r="C30" s="6"/>
      <c r="D30" s="13">
        <v>-12513699229</v>
      </c>
      <c r="E30" s="13">
        <v>-10326256592</v>
      </c>
    </row>
    <row r="31" spans="1:5" ht="15" customHeight="1">
      <c r="A31" s="11" t="s">
        <v>221</v>
      </c>
      <c r="B31" s="6" t="s">
        <v>222</v>
      </c>
      <c r="C31" s="6"/>
      <c r="D31" s="13">
        <v>14080854554</v>
      </c>
      <c r="E31" s="13">
        <v>11295080188</v>
      </c>
    </row>
    <row r="32" spans="1:5" ht="15" customHeight="1">
      <c r="A32" s="6" t="s">
        <v>223</v>
      </c>
      <c r="B32" s="6" t="s">
        <v>224</v>
      </c>
      <c r="C32" s="6"/>
      <c r="D32" s="13">
        <v>14080854554</v>
      </c>
      <c r="E32" s="13">
        <v>11295080188</v>
      </c>
    </row>
    <row r="33" spans="1:5" ht="15" customHeight="1">
      <c r="A33" s="6" t="s">
        <v>225</v>
      </c>
      <c r="B33" s="6" t="s">
        <v>226</v>
      </c>
      <c r="C33" s="6"/>
      <c r="D33" s="13">
        <v>14080854554</v>
      </c>
      <c r="E33" s="13">
        <v>11295080188</v>
      </c>
    </row>
    <row r="34" spans="1:5" ht="15" customHeight="1">
      <c r="A34" s="6" t="s">
        <v>227</v>
      </c>
      <c r="B34" s="6" t="s">
        <v>228</v>
      </c>
      <c r="C34" s="6"/>
      <c r="D34" s="13">
        <v>0</v>
      </c>
      <c r="E34" s="13">
        <v>0</v>
      </c>
    </row>
    <row r="35" spans="1:5" ht="15" customHeight="1">
      <c r="A35" s="6" t="s">
        <v>229</v>
      </c>
      <c r="B35" s="6" t="s">
        <v>230</v>
      </c>
      <c r="C35" s="6"/>
      <c r="D35" s="13">
        <v>0</v>
      </c>
      <c r="E35" s="13">
        <v>0</v>
      </c>
    </row>
    <row r="36" spans="1:5" ht="15" customHeight="1">
      <c r="A36" s="11" t="s">
        <v>231</v>
      </c>
      <c r="B36" s="6" t="s">
        <v>232</v>
      </c>
      <c r="C36" s="6"/>
      <c r="D36" s="13">
        <v>1567155325</v>
      </c>
      <c r="E36" s="13">
        <v>968823596</v>
      </c>
    </row>
    <row r="37" spans="1:5" ht="15" customHeight="1">
      <c r="A37" s="6" t="s">
        <v>233</v>
      </c>
      <c r="B37" s="6" t="s">
        <v>234</v>
      </c>
      <c r="C37" s="6"/>
      <c r="D37" s="13">
        <v>1567155325</v>
      </c>
      <c r="E37" s="13">
        <v>968823596</v>
      </c>
    </row>
    <row r="38" spans="1:5" ht="15" customHeight="1">
      <c r="A38" s="6" t="s">
        <v>225</v>
      </c>
      <c r="B38" s="6" t="s">
        <v>235</v>
      </c>
      <c r="C38" s="6"/>
      <c r="D38" s="13">
        <v>1567155325</v>
      </c>
      <c r="E38" s="13">
        <v>968823596</v>
      </c>
    </row>
    <row r="39" spans="1:5" ht="15" customHeight="1">
      <c r="A39" s="6" t="s">
        <v>236</v>
      </c>
      <c r="B39" s="6" t="s">
        <v>237</v>
      </c>
      <c r="C39" s="6"/>
      <c r="D39" s="13">
        <v>0</v>
      </c>
      <c r="E39" s="13">
        <v>0</v>
      </c>
    </row>
    <row r="40" spans="1:5" ht="15" customHeight="1">
      <c r="A40" s="6" t="s">
        <v>229</v>
      </c>
      <c r="B40" s="6" t="s">
        <v>238</v>
      </c>
      <c r="C40" s="6"/>
      <c r="D40" s="13">
        <v>0</v>
      </c>
      <c r="E40" s="13">
        <v>0</v>
      </c>
    </row>
    <row r="41" spans="1:5" ht="15" customHeight="1">
      <c r="A41" s="11" t="s">
        <v>239</v>
      </c>
      <c r="B41" s="6" t="s">
        <v>240</v>
      </c>
      <c r="C41" s="6"/>
      <c r="D41" s="13">
        <v>-12513699229</v>
      </c>
      <c r="E41" s="13">
        <v>-10326256592</v>
      </c>
    </row>
    <row r="42" spans="1:5" ht="15" customHeight="1">
      <c r="A42" s="6" t="s">
        <v>336</v>
      </c>
      <c r="B42" s="6" t="s">
        <v>337</v>
      </c>
      <c r="C42" s="6"/>
      <c r="D42" s="13">
        <v>0</v>
      </c>
      <c r="E42" s="13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autoPageBreaks="0" fitToPage="1"/>
  </sheetPr>
  <dimension ref="A1:A635"/>
  <sheetViews>
    <sheetView workbookViewId="0"/>
  </sheetViews>
  <sheetFormatPr defaultRowHeight="12.5"/>
  <sheetData>
    <row r="1" spans="1:1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{'SheetId':'471cb1af-a389-4255-b9dd-016a7d1c6972','UId':'72c31d99-6a74-4b21-8ea4-e7852cbcbd44','Col':4,'Row':3,'Format':'numberic','Value':'4416186876','TargetCode':''}</v>
      </c>
    </row>
    <row r="3" spans="1:1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{'SheetId':'471cb1af-a389-4255-b9dd-016a7d1c6972','UId':'3559eab5-6f21-4a75-87c5-93fbcb750750','Col':5,'Row':3,'Format':'numberic','Value':'4416186876','TargetCode':''}</v>
      </c>
    </row>
    <row r="4" spans="1:1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{'SheetId':'471cb1af-a389-4255-b9dd-016a7d1c6972','UId':'05cac1a8-3049-4f91-b1ab-17788cc23517','Col':6,'Row':3,'Format':'numberic','Value':'4732133752','TargetCode':''}</v>
      </c>
    </row>
    <row r="5" spans="1:1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{'SheetId':'471cb1af-a389-4255-b9dd-016a7d1c6972','UId':'ea4ba63c-5d5f-4409-9e7e-a6d98ae0aafa','Col':7,'Row':3,'Format':'numberic','Value':'4732133752','TargetCode':''}</v>
      </c>
    </row>
    <row r="6" spans="1:1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{'SheetId':'471cb1af-a389-4255-b9dd-016a7d1c6972','UId':'40d1fbb9-33fd-45ce-811f-f2fbfa9ac354','Col':4,'Row':4,'Format':'numberic','Value':'0','TargetCode':''}</v>
      </c>
    </row>
    <row r="8" spans="1:1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{'SheetId':'471cb1af-a389-4255-b9dd-016a7d1c6972','UId':'ad1976c4-37d8-4d7a-9cd4-7b31136b73ad','Col':5,'Row':4,'Format':'numberic','Value':'0','TargetCode':''}</v>
      </c>
    </row>
    <row r="9" spans="1:1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{'SheetId':'471cb1af-a389-4255-b9dd-016a7d1c6972','UId':'ee9edb2c-8f95-4914-a3da-9d0d48b70256','Col':6,'Row':4,'Format':'numberic','Value':'0','TargetCode':''}</v>
      </c>
    </row>
    <row r="10" spans="1:1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{'SheetId':'471cb1af-a389-4255-b9dd-016a7d1c6972','UId':'444b91d7-87bf-4a97-a74d-a9bbd39ded58','Col':7,'Row':4,'Format':'numberic','Value':'0','TargetCode':''}</v>
      </c>
    </row>
    <row r="11" spans="1:1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{'SheetId':'471cb1af-a389-4255-b9dd-016a7d1c6972','UId':'fcff0891-3fec-4d78-a579-e57ecf5ca712','Col':4,'Row':5,'Format':'numberic','Value':'4366711588','TargetCode':''}</v>
      </c>
    </row>
    <row r="13" spans="1:1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{'SheetId':'471cb1af-a389-4255-b9dd-016a7d1c6972','UId':'de86de94-eec0-4d77-85d6-50d999fda99f','Col':5,'Row':5,'Format':'numberic','Value':'4366711588','TargetCode':''}</v>
      </c>
    </row>
    <row r="14" spans="1:1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{'SheetId':'471cb1af-a389-4255-b9dd-016a7d1c6972','UId':'8587c2c7-f9e1-4ff8-ac4d-999900df1813','Col':6,'Row':5,'Format':'numberic','Value':'4732133752','TargetCode':''}</v>
      </c>
    </row>
    <row r="15" spans="1:1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{'SheetId':'471cb1af-a389-4255-b9dd-016a7d1c6972','UId':'16523899-72b2-4d68-bc1c-076cac2b3bca','Col':7,'Row':5,'Format':'numberic','Value':'4732133752','TargetCode':''}</v>
      </c>
    </row>
    <row r="16" spans="1:1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{'SheetId':'471cb1af-a389-4255-b9dd-016a7d1c6972','UId':'cf1c5639-e0b5-42ca-a5d6-22c6a78274eb','Col':4,'Row':6,'Format':'numberic','Value':'0','TargetCode':''}</v>
      </c>
    </row>
    <row r="18" spans="1:1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{'SheetId':'471cb1af-a389-4255-b9dd-016a7d1c6972','UId':'40f96a3c-2ca1-4c8b-8736-6d178def474b','Col':5,'Row':6,'Format':'numberic','Value':'0','TargetCode':''}</v>
      </c>
    </row>
    <row r="19" spans="1:1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{'SheetId':'471cb1af-a389-4255-b9dd-016a7d1c6972','UId':'e40ee616-be98-47ed-9eef-5047f82d9953','Col':6,'Row':6,'Format':'numberic','Value':'0','TargetCode':''}</v>
      </c>
    </row>
    <row r="20" spans="1:1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{'SheetId':'471cb1af-a389-4255-b9dd-016a7d1c6972','UId':'13a075ca-918e-4ac5-8764-1ca112b384c5','Col':7,'Row':6,'Format':'numberic','Value':'0','TargetCode':''}</v>
      </c>
    </row>
    <row r="21" spans="1:1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{'SheetId':'471cb1af-a389-4255-b9dd-016a7d1c6972','UId':'16702e7d-f552-451b-8042-8f7e46560afd','Col':4,'Row':7,'Format':'numberic','Value':'49475288','TargetCode':''}</v>
      </c>
    </row>
    <row r="23" spans="1:1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{'SheetId':'471cb1af-a389-4255-b9dd-016a7d1c6972','UId':'8a97c211-65b5-43fd-bfed-ef91033697c8','Col':5,'Row':7,'Format':'numberic','Value':'49475288','TargetCode':''}</v>
      </c>
    </row>
    <row r="24" spans="1:1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{'SheetId':'471cb1af-a389-4255-b9dd-016a7d1c6972','UId':'c405662e-07af-4536-92d6-564ba20dcbf1','Col':6,'Row':7,'Format':'numberic','Value':'0','TargetCode':''}</v>
      </c>
    </row>
    <row r="25" spans="1:1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{'SheetId':'471cb1af-a389-4255-b9dd-016a7d1c6972','UId':'5a4b1726-2a01-402d-91ab-bf0a10fc29cc','Col':7,'Row':7,'Format':'numberic','Value':'0','TargetCode':''}</v>
      </c>
    </row>
    <row r="26" spans="1:1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{'SheetId':'471cb1af-a389-4255-b9dd-016a7d1c6972','UId':'d26ad73b-b259-4fff-870e-af1b4efc9b4c','Col':4,'Row':12,'Format':'numberic','Value':'0','TargetCode':''}</v>
      </c>
    </row>
    <row r="48" spans="1:1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{'SheetId':'471cb1af-a389-4255-b9dd-016a7d1c6972','UId':'1b2c2bb9-fd0f-4f6a-ae5f-0ee2f0e1d4dd','Col':5,'Row':12,'Format':'numberic','Value':'0','TargetCode':''}</v>
      </c>
    </row>
    <row r="49" spans="1:1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{'SheetId':'471cb1af-a389-4255-b9dd-016a7d1c6972','UId':'98ca5d5f-758a-4875-a29b-e407fe462d50','Col':6,'Row':12,'Format':'numberic','Value':'0','TargetCode':''}</v>
      </c>
    </row>
    <row r="50" spans="1:1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{'SheetId':'471cb1af-a389-4255-b9dd-016a7d1c6972','UId':'a4d388b3-6ab8-429d-9966-b7072d52ca3d','Col':7,'Row':12,'Format':'numberic','Value':'0','TargetCode':''}</v>
      </c>
    </row>
    <row r="51" spans="1:1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{'SheetId':'471cb1af-a389-4255-b9dd-016a7d1c6972','UId':'12373433-143b-445b-80b8-7e2d1aba8f47','Col':4,'Row':13,'Format':'numberic','Value':'0','TargetCode':''}</v>
      </c>
    </row>
    <row r="53" spans="1:1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{'SheetId':'471cb1af-a389-4255-b9dd-016a7d1c6972','UId':'eb3713bf-fc27-48aa-84e5-3b22f691ec58','Col':5,'Row':13,'Format':'numberic','Value':'0','TargetCode':''}</v>
      </c>
    </row>
    <row r="54" spans="1:1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{'SheetId':'471cb1af-a389-4255-b9dd-016a7d1c6972','UId':'f1035bf2-649e-43ce-a420-3a4865026239','Col':6,'Row':13,'Format':'numberic','Value':'0','TargetCode':''}</v>
      </c>
    </row>
    <row r="55" spans="1:1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{'SheetId':'471cb1af-a389-4255-b9dd-016a7d1c6972','UId':'8f180994-f336-46dd-9c04-02c6c48496ac','Col':7,'Row':13,'Format':'numberic','Value':'0','TargetCode':''}</v>
      </c>
    </row>
    <row r="56" spans="1:1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{'SheetId':'471cb1af-a389-4255-b9dd-016a7d1c6972','UId':'817b0dd8-15bf-4d06-bcd1-87aa61748e5c','Col':4,'Row':18,'Format':'numberic','Value':'1234672048','TargetCode':''}</v>
      </c>
    </row>
    <row r="78" spans="1:1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{'SheetId':'471cb1af-a389-4255-b9dd-016a7d1c6972','UId':'b78eb722-20fb-44d3-977d-abfba48c1335','Col':5,'Row':18,'Format':'numberic','Value':'1234672048','TargetCode':''}</v>
      </c>
    </row>
    <row r="79" spans="1:1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{'SheetId':'471cb1af-a389-4255-b9dd-016a7d1c6972','UId':'06d29b45-62f0-4fac-a8ac-c83dc9f8193b','Col':6,'Row':18,'Format':'numberic','Value':'1202082078','TargetCode':''}</v>
      </c>
    </row>
    <row r="80" spans="1:1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{'SheetId':'471cb1af-a389-4255-b9dd-016a7d1c6972','UId':'d8894aad-e9a9-432e-be0e-37fd6c5287e1','Col':7,'Row':18,'Format':'numberic','Value':'1202082078','TargetCode':''}</v>
      </c>
    </row>
    <row r="81" spans="1:1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{'SheetId':'471cb1af-a389-4255-b9dd-016a7d1c6972','UId':'41043d31-5c1a-41c2-bcaf-d2eb092cee56','Col':4,'Row':19,'Format':'numberic','Value':'593345217','TargetCode':''}</v>
      </c>
    </row>
    <row r="83" spans="1:1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{'SheetId':'471cb1af-a389-4255-b9dd-016a7d1c6972','UId':'f03723f5-9ce8-4410-a9a4-7f51f73f16e0','Col':5,'Row':19,'Format':'numberic','Value':'593345217','TargetCode':''}</v>
      </c>
    </row>
    <row r="84" spans="1:1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{'SheetId':'471cb1af-a389-4255-b9dd-016a7d1c6972','UId':'73c25757-cfd7-4623-9e9a-9fd36291a116','Col':6,'Row':19,'Format':'numberic','Value':'564486594','TargetCode':''}</v>
      </c>
    </row>
    <row r="85" spans="1:1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{'SheetId':'471cb1af-a389-4255-b9dd-016a7d1c6972','UId':'c28a0468-96ae-4c7e-9d04-1464be70495e','Col':7,'Row':19,'Format':'numberic','Value':'564486594','TargetCode':''}</v>
      </c>
    </row>
    <row r="86" spans="1:1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{'SheetId':'471cb1af-a389-4255-b9dd-016a7d1c6972','UId':'dd4d87eb-dd07-4d22-89cd-a2b0b25214c2','Col':4,'Row':20,'Format':'numberic','Value':'69903763','TargetCode':''}</v>
      </c>
    </row>
    <row r="88" spans="1:1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{'SheetId':'471cb1af-a389-4255-b9dd-016a7d1c6972','UId':'44091cd7-3541-4756-844c-32bb3e3ddb3f','Col':5,'Row':20,'Format':'numberic','Value':'69903763','TargetCode':''}</v>
      </c>
    </row>
    <row r="89" spans="1:1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{'SheetId':'471cb1af-a389-4255-b9dd-016a7d1c6972','UId':'b618b76f-e180-4df6-a444-ed8966d651d4','Col':6,'Row':20,'Format':'numberic','Value':'69300000','TargetCode':''}</v>
      </c>
    </row>
    <row r="90" spans="1:1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{'SheetId':'471cb1af-a389-4255-b9dd-016a7d1c6972','UId':'721d3a40-befb-4d16-824f-6313762c6d5f','Col':7,'Row':20,'Format':'numberic','Value':'69300000','TargetCode':''}</v>
      </c>
    </row>
    <row r="91" spans="1:1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{'SheetId':'471cb1af-a389-4255-b9dd-016a7d1c6972','UId':'21f97c9e-b667-4c06-8323-6cb04c978f27','Col':4,'Row':21,'Format':'numberic','Value':'105600000','TargetCode':''}</v>
      </c>
    </row>
    <row r="93" spans="1:1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{'SheetId':'471cb1af-a389-4255-b9dd-016a7d1c6972','UId':'1e31b9d2-da2a-4cb6-ace9-c0ccd8f9208a','Col':5,'Row':21,'Format':'numberic','Value':'105600000','TargetCode':''}</v>
      </c>
    </row>
    <row r="94" spans="1:1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{'SheetId':'471cb1af-a389-4255-b9dd-016a7d1c6972','UId':'8ed5adf0-e670-4409-97a0-82807f77595a','Col':6,'Row':21,'Format':'numberic','Value':'105600000','TargetCode':''}</v>
      </c>
    </row>
    <row r="95" spans="1:1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{'SheetId':'471cb1af-a389-4255-b9dd-016a7d1c6972','UId':'b3497f19-ad9c-46a2-af86-093973674515','Col':7,'Row':21,'Format':'numberic','Value':'105600000','TargetCode':''}</v>
      </c>
    </row>
    <row r="96" spans="1:1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{'SheetId':'471cb1af-a389-4255-b9dd-016a7d1c6972','UId':'f0b71d81-e2dc-48c4-99a7-4cd9889b41b6','Col':4,'Row':22,'Format':'numberic','Value':'213675000','TargetCode':''}</v>
      </c>
    </row>
    <row r="98" spans="1:1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{'SheetId':'471cb1af-a389-4255-b9dd-016a7d1c6972','UId':'ea31d0f8-058a-430a-a577-82c576c92c8e','Col':5,'Row':22,'Format':'numberic','Value':'213675000','TargetCode':''}</v>
      </c>
    </row>
    <row r="99" spans="1:1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{'SheetId':'471cb1af-a389-4255-b9dd-016a7d1c6972','UId':'e64eff06-db8e-44b0-b739-6ff86c9f1797','Col':6,'Row':22,'Format':'numberic','Value':'213675000','TargetCode':''}</v>
      </c>
    </row>
    <row r="100" spans="1:1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{'SheetId':'471cb1af-a389-4255-b9dd-016a7d1c6972','UId':'b75a4f3b-56be-4863-a2dd-eaf86c14b699','Col':7,'Row':22,'Format':'numberic','Value':'213675000','TargetCode':''}</v>
      </c>
    </row>
    <row r="101" spans="1:1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{'SheetId':'471cb1af-a389-4255-b9dd-016a7d1c6972','UId':'9efffba9-27e1-4782-a5c6-11cf82d86ff4','Col':4,'Row':23,'Format':'numberic','Value':'66000000','TargetCode':''}</v>
      </c>
    </row>
    <row r="103" spans="1:1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{'SheetId':'471cb1af-a389-4255-b9dd-016a7d1c6972','UId':'b6e1545b-95a3-4418-b01c-8812832ac1b0','Col':5,'Row':23,'Format':'numberic','Value':'66000000','TargetCode':''}</v>
      </c>
    </row>
    <row r="104" spans="1:1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{'SheetId':'471cb1af-a389-4255-b9dd-016a7d1c6972','UId':'ff49f849-d467-479b-b1c0-452fff10ef74','Col':6,'Row':23,'Format':'numberic','Value':'66000000','TargetCode':''}</v>
      </c>
    </row>
    <row r="105" spans="1:1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{'SheetId':'471cb1af-a389-4255-b9dd-016a7d1c6972','UId':'8aee59fc-5396-49ce-84b0-283ed899d686','Col':7,'Row':23,'Format':'numberic','Value':'66000000','TargetCode':''}</v>
      </c>
    </row>
    <row r="106" spans="1:1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{'SheetId':'471cb1af-a389-4255-b9dd-016a7d1c6972','UId':'85d77f2b-5e99-4202-b223-e24cd40bbff0','Col':5,'Row':25,'Format':'numberic','Value':'0','TargetCode':''}</v>
      </c>
    </row>
    <row r="114" spans="1:1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{'SheetId':'471cb1af-a389-4255-b9dd-016a7d1c6972','UId':'395a68c7-850e-430f-8764-b59595c5c1d0','Col':7,'Row':25,'Format':'numberic','Value':'0','TargetCode':''}</v>
      </c>
    </row>
    <row r="116" spans="1:1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{'SheetId':'471cb1af-a389-4255-b9dd-016a7d1c6972','UId':'43248b63-d59f-4530-b1e1-a3c515cb7a07','Col':4,'Row':26,'Format':'numberic','Value':'80024164','TargetCode':''}</v>
      </c>
    </row>
    <row r="118" spans="1:1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{'SheetId':'471cb1af-a389-4255-b9dd-016a7d1c6972','UId':'80c0b4d0-fa12-484e-889c-119930c17704','Col':5,'Row':26,'Format':'numberic','Value':'80024164','TargetCode':''}</v>
      </c>
    </row>
    <row r="119" spans="1:1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{'SheetId':'471cb1af-a389-4255-b9dd-016a7d1c6972','UId':'573e79f0-fb08-45a3-8eee-01810cb56a67','Col':6,'Row':26,'Format':'numberic','Value':'79165306','TargetCode':''}</v>
      </c>
    </row>
    <row r="120" spans="1:1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{'SheetId':'471cb1af-a389-4255-b9dd-016a7d1c6972','UId':'865c154a-bd91-470b-8302-ac3706577d95','Col':7,'Row':26,'Format':'numberic','Value':'79165306','TargetCode':''}</v>
      </c>
    </row>
    <row r="121" spans="1:1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{'SheetId':'471cb1af-a389-4255-b9dd-016a7d1c6972','UId':'d0c4ca5a-c868-4ff5-877a-5c45f57de88b','Col':4,'Row':28,'Format':'numberic','Value':'106123904','TargetCode':''}</v>
      </c>
    </row>
    <row r="128" spans="1:1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{'SheetId':'471cb1af-a389-4255-b9dd-016a7d1c6972','UId':'5bd4bbcd-0eec-4c2e-b3b6-b12c76c99db4','Col':5,'Row':28,'Format':'numberic','Value':'106123904','TargetCode':''}</v>
      </c>
    </row>
    <row r="129" spans="1:1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{'SheetId':'471cb1af-a389-4255-b9dd-016a7d1c6972','UId':'7837e364-6063-43ce-8aff-eaf1f2214323','Col':6,'Row':28,'Format':'numberic','Value':'103855178','TargetCode':''}</v>
      </c>
    </row>
    <row r="130" spans="1:1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{'SheetId':'471cb1af-a389-4255-b9dd-016a7d1c6972','UId':'cfa3e449-2aeb-4d67-82a2-f919eaf9a577','Col':7,'Row':28,'Format':'numberic','Value':'103855178','TargetCode':''}</v>
      </c>
    </row>
    <row r="131" spans="1:1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{'SheetId':'471cb1af-a389-4255-b9dd-016a7d1c6972','UId':'7e365e48-758c-495f-9212-daf35ee8e743','Col':4,'Row':29,'Format':'numberic','Value':'3181514828','TargetCode':''}</v>
      </c>
    </row>
    <row r="133" spans="1:1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{'SheetId':'471cb1af-a389-4255-b9dd-016a7d1c6972','UId':'77e4018d-8b9d-4b09-954d-c3a71e8c2242','Col':5,'Row':29,'Format':'numberic','Value':'3181514828','TargetCode':''}</v>
      </c>
    </row>
    <row r="134" spans="1:1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{'SheetId':'471cb1af-a389-4255-b9dd-016a7d1c6972','UId':'54522454-c653-401d-bd1e-5d47cb93881b','Col':6,'Row':29,'Format':'numberic','Value':'3530051674','TargetCode':''}</v>
      </c>
    </row>
    <row r="135" spans="1:1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{'SheetId':'471cb1af-a389-4255-b9dd-016a7d1c6972','UId':'ff8765ec-e3f6-4656-8c3c-56c0afb65395','Col':7,'Row':29,'Format':'numberic','Value':'3530051674','TargetCode':''}</v>
      </c>
    </row>
    <row r="136" spans="1:1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{'SheetId':'471cb1af-a389-4255-b9dd-016a7d1c6972','UId':'aaca19f4-9b2d-4389-ae6d-b5609bdaeaa9','Col':4,'Row':33,'Format':'numberic','Value':'3181514828','TargetCode':''}</v>
      </c>
    </row>
    <row r="153" spans="1:1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{'SheetId':'471cb1af-a389-4255-b9dd-016a7d1c6972','UId':'fdb547c8-5822-425f-b5d8-2d370ad7b608','Col':5,'Row':33,'Format':'numberic','Value':'3181514828','TargetCode':''}</v>
      </c>
    </row>
    <row r="154" spans="1:1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{'SheetId':'471cb1af-a389-4255-b9dd-016a7d1c6972','UId':'375adf66-fa78-4014-a3ad-dba317c6b30c','Col':6,'Row':33,'Format':'numberic','Value':'3530051674','TargetCode':''}</v>
      </c>
    </row>
    <row r="155" spans="1:1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{'SheetId':'471cb1af-a389-4255-b9dd-016a7d1c6972','UId':'60af2282-a5a2-43df-ab3b-1d58cc4d7cd2','Col':7,'Row':33,'Format':'numberic','Value':'3530051674','TargetCode':''}</v>
      </c>
    </row>
    <row r="156" spans="1:1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{'SheetId':'471cb1af-a389-4255-b9dd-016a7d1c6972','UId':'f213cfe9-3027-40dd-9b85-28b35acf59ac','Col':4,'Row':34,'Format':'numberic','Value':'3132039540','TargetCode':''}</v>
      </c>
    </row>
    <row r="158" spans="1:1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{'SheetId':'471cb1af-a389-4255-b9dd-016a7d1c6972','UId':'92dd330e-f061-4f19-a965-eaafb7aca0e7','Col':5,'Row':34,'Format':'numberic','Value':'3132039540','TargetCode':''}</v>
      </c>
    </row>
    <row r="159" spans="1:1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{'SheetId':'471cb1af-a389-4255-b9dd-016a7d1c6972','UId':'9d1654af-2318-41fa-94fc-d9317db0f581','Col':6,'Row':34,'Format':'numberic','Value':'3530051674','TargetCode':''}</v>
      </c>
    </row>
    <row r="160" spans="1:1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{'SheetId':'471cb1af-a389-4255-b9dd-016a7d1c6972','UId':'1bb9eb33-7f25-442a-b487-18cb65ffb1c7','Col':7,'Row':34,'Format':'numberic','Value':'3530051674','TargetCode':''}</v>
      </c>
    </row>
    <row r="161" spans="1:1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{'SheetId':'471cb1af-a389-4255-b9dd-016a7d1c6972','UId':'f2da800c-d14a-485a-bf44-3d054e7f1312','Col':4,'Row':35,'Format':'numberic','Value':'49475288','TargetCode':''}</v>
      </c>
    </row>
    <row r="163" spans="1:1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{'SheetId':'471cb1af-a389-4255-b9dd-016a7d1c6972','UId':'0248eeb3-c9a5-48ea-bc60-601ca02a43f2','Col':5,'Row':35,'Format':'numberic','Value':'49475288','TargetCode':''}</v>
      </c>
    </row>
    <row r="164" spans="1:1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{'SheetId':'471cb1af-a389-4255-b9dd-016a7d1c6972','UId':'4dc004c8-d1bf-4762-84cf-56d12150a09f','Col':6,'Row':35,'Format':'numberic','Value':'0','TargetCode':''}</v>
      </c>
    </row>
    <row r="165" spans="1:1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{'SheetId':'471cb1af-a389-4255-b9dd-016a7d1c6972','UId':'0e7f57a8-6aee-461c-9fe5-c0762e70f0f3','Col':7,'Row':35,'Format':'numberic','Value':'0','TargetCode':''}</v>
      </c>
    </row>
    <row r="166" spans="1:1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{'SheetId':'471cb1af-a389-4255-b9dd-016a7d1c6972','UId':'2a086eec-6f10-4d0c-87ed-939beda15071','Col':4,'Row':37,'Format':'numberic','Value':'3181514828','TargetCode':''}</v>
      </c>
    </row>
    <row r="173" spans="1:1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{'SheetId':'471cb1af-a389-4255-b9dd-016a7d1c6972','UId':'7acb86e0-fc9a-48c5-a1c6-0a05101f0069','Col':5,'Row':37,'Format':'numberic','Value':'3181514828','TargetCode':''}</v>
      </c>
    </row>
    <row r="174" spans="1:1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{'SheetId':'471cb1af-a389-4255-b9dd-016a7d1c6972','UId':'dc093b78-cf69-4486-a226-7a713131dc9e','Col':6,'Row':37,'Format':'numberic','Value':'3530051674','TargetCode':''}</v>
      </c>
    </row>
    <row r="175" spans="1:1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{'SheetId':'471cb1af-a389-4255-b9dd-016a7d1c6972','UId':'53fff2a9-1984-4dbc-9c7b-8306cf181f9c','Col':7,'Row':37,'Format':'numberic','Value':'3530051674','TargetCode':''}</v>
      </c>
    </row>
    <row r="176" spans="1:1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{'SheetId':'5ca8c4ee-b8a7-4cfd-b34f-43f723c1d20d','UId':'ce6a181f-084a-4a33-b6a9-651185810bdc','Col':4,'Row':3,'Format':'numberic','Value':'1567155325','TargetCode':''}</v>
      </c>
    </row>
    <row r="181" spans="1:1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{'SheetId':'5ca8c4ee-b8a7-4cfd-b34f-43f723c1d20d','UId':'1d939e59-c69a-48bf-904a-315ceeda28ea','Col':5,'Row':3,'Format':'numberic','Value':'14080854554','TargetCode':''}</v>
      </c>
    </row>
    <row r="182" spans="1:1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{'SheetId':'5ca8c4ee-b8a7-4cfd-b34f-43f723c1d20d','UId':'b02ad78a-3fdd-4842-b83c-00dd3755cf07','Col':4,'Row':4,'Format':'numberic','Value':'1567155325','TargetCode':''}</v>
      </c>
    </row>
    <row r="184" spans="1:1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{'SheetId':'5ca8c4ee-b8a7-4cfd-b34f-43f723c1d20d','UId':'836e99a6-b97f-484f-b6a4-45a3d3c12de4','Col':5,'Row':4,'Format':'numberic','Value':'14080854554','TargetCode':''}</v>
      </c>
    </row>
    <row r="185" spans="1:1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{'SheetId':'5ca8c4ee-b8a7-4cfd-b34f-43f723c1d20d','UId':'716975d1-7fdb-4857-aa1f-42944193125d','Col':4,'Row':6,'Format':'numberic','Value':'129875560962','TargetCode':''}</v>
      </c>
    </row>
    <row r="190" spans="1:1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{'SheetId':'5ca8c4ee-b8a7-4cfd-b34f-43f723c1d20d','UId':'8e457463-0132-4bf1-a716-54152f35ecd2','Col':5,'Row':6,'Format':'numberic','Value':'109826085674','TargetCode':''}</v>
      </c>
    </row>
    <row r="191" spans="1:1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{'SheetId':'5ca8c4ee-b8a7-4cfd-b34f-43f723c1d20d','UId':'1182a4f0-62b3-42fd-844d-6b2e0c51aaf3','Col':4,'Row':7,'Format':'numberic','Value':'129875560962','TargetCode':''}</v>
      </c>
    </row>
    <row r="193" spans="1:1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{'SheetId':'5ca8c4ee-b8a7-4cfd-b34f-43f723c1d20d','UId':'4a4befef-0d8e-4f29-ac71-ac02e1daf876','Col':5,'Row':7,'Format':'numberic','Value':'109826085674','TargetCode':''}</v>
      </c>
    </row>
    <row r="194" spans="1:1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{'SheetId':'5ca8c4ee-b8a7-4cfd-b34f-43f723c1d20d','UId':'4e13c738-8973-49e9-b555-01e9514e9f1f','Col':4,'Row':9,'Format':'numberic','Value':'3315056405','TargetCode':''}</v>
      </c>
    </row>
    <row r="199" spans="1:1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{'SheetId':'5ca8c4ee-b8a7-4cfd-b34f-43f723c1d20d','UId':'f3815463-910f-487b-929a-28460ea2ccf6','Col':5,'Row':9,'Format':'numberic','Value':'7708263254','TargetCode':''}</v>
      </c>
    </row>
    <row r="200" spans="1:1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{'SheetId':'5ca8c4ee-b8a7-4cfd-b34f-43f723c1d20d','UId':'ae35444f-eacb-4670-ae19-d5a4997fa00d','Col':4,'Row':12,'Format':'numberic','Value':'3315056405','TargetCode':''}</v>
      </c>
    </row>
    <row r="208" spans="1:1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{'SheetId':'5ca8c4ee-b8a7-4cfd-b34f-43f723c1d20d','UId':'8a2b31f2-32ad-4736-aa18-cfa3cef6299a','Col':5,'Row':12,'Format':'numberic','Value':'7708263254','TargetCode':''}</v>
      </c>
    </row>
    <row r="209" spans="1:1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{'SheetId':'5ca8c4ee-b8a7-4cfd-b34f-43f723c1d20d','UId':'4c057c2c-b13a-4e8a-9162-afb0dcd861ba','Col':4,'Row':15,'Format':'numberic','Value':'3315056405','TargetCode':''}</v>
      </c>
    </row>
    <row r="217" spans="1:1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{'SheetId':'5ca8c4ee-b8a7-4cfd-b34f-43f723c1d20d','UId':'d7c7b84b-a2c3-4c1c-9681-93966dcd73c3','Col':5,'Row':15,'Format':'numberic','Value':'7708263254','TargetCode':''}</v>
      </c>
    </row>
    <row r="218" spans="1:1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{'SheetId':'5ca8c4ee-b8a7-4cfd-b34f-43f723c1d20d','UId':'7e0c86ad-1373-4514-97f0-3faf75c2e507','Col':4,'Row':18,'Format':'numberic','Value':'134757772692','TargetCode':''}</v>
      </c>
    </row>
    <row r="226" spans="1:1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{'SheetId':'5ca8c4ee-b8a7-4cfd-b34f-43f723c1d20d','UId':'5ea3f2c7-3d75-44f1-b59d-5df6d551fec3','Col':5,'Row':18,'Format':'numberic','Value':'131615203482','TargetCode':''}</v>
      </c>
    </row>
    <row r="227" spans="1:1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{'SheetId':'5ca8c4ee-b8a7-4cfd-b34f-43f723c1d20d','UId':'988cf667-ab49-40bb-b00d-b6a104a6f85d','Col':5,'Row':21,'Format':'numberic','Value':'0','TargetCode':''}</v>
      </c>
    </row>
    <row r="236" spans="1:1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{'SheetId':'5ca8c4ee-b8a7-4cfd-b34f-43f723c1d20d','UId':'3321c5ad-cc2a-40fc-afb1-061e80eedb2d','Col':4,'Row':22,'Format':'numberic','Value':'0','TargetCode':''}</v>
      </c>
    </row>
    <row r="238" spans="1:1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{'SheetId':'5ca8c4ee-b8a7-4cfd-b34f-43f723c1d20d','UId':'42e5236c-9363-47a8-b42b-5b4aa26dd159','Col':5,'Row':22,'Format':'numberic','Value':'0','TargetCode':''}</v>
      </c>
    </row>
    <row r="239" spans="1:1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{'SheetId':'5ca8c4ee-b8a7-4cfd-b34f-43f723c1d20d','UId':'ca58cbba-98b3-49a4-9da9-393869356c26','Col':4,'Row':23,'Format':'numberic','Value':'0','TargetCode':''}</v>
      </c>
    </row>
    <row r="241" spans="1:1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{'SheetId':'5ca8c4ee-b8a7-4cfd-b34f-43f723c1d20d','UId':'ba14a456-c472-4698-ac5e-238c3081cf55','Col':5,'Row':23,'Format':'numberic','Value':'0','TargetCode':''}</v>
      </c>
    </row>
    <row r="242" spans="1:1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{'SheetId':'5ca8c4ee-b8a7-4cfd-b34f-43f723c1d20d','UId':'1cc19574-a596-49ed-abda-59329314ed5a','Col':4,'Row':24,'Format':'numberic','Value':'0','TargetCode':''}</v>
      </c>
    </row>
    <row r="244" spans="1:1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{'SheetId':'5ca8c4ee-b8a7-4cfd-b34f-43f723c1d20d','UId':'9084a6ca-8099-40ed-ae15-d176f5575c78','Col':4,'Row':25,'Format':'numberic','Value':'83758164','TargetCode':''}</v>
      </c>
    </row>
    <row r="247" spans="1:1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{'SheetId':'5ca8c4ee-b8a7-4cfd-b34f-43f723c1d20d','UId':'2b8654a5-fa3a-47e2-b6aa-d98b3ab50717','Col':5,'Row':25,'Format':'numberic','Value':'87542000','TargetCode':''}</v>
      </c>
    </row>
    <row r="248" spans="1:1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{'SheetId':'5ca8c4ee-b8a7-4cfd-b34f-43f723c1d20d','UId':'46e43a64-dfba-43ba-b9bf-ecc5f455b6ba','Col':4,'Row':26,'Format':'numberic','Value':'0','TargetCode':''}</v>
      </c>
    </row>
    <row r="250" spans="1:1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{'SheetId':'5ca8c4ee-b8a7-4cfd-b34f-43f723c1d20d','UId':'dcd217af-892e-4c67-b714-3319381669b6','Col':5,'Row':26,'Format':'numberic','Value':'0','TargetCode':''}</v>
      </c>
    </row>
    <row r="251" spans="1:1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{'SheetId':'5ca8c4ee-b8a7-4cfd-b34f-43f723c1d20d','UId':'f0778966-a99c-4665-b139-914f0259e878','Col':4,'Row':27,'Format':'numberic','Value':'0','TargetCode':''}</v>
      </c>
    </row>
    <row r="253" spans="1:1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{'SheetId':'5ca8c4ee-b8a7-4cfd-b34f-43f723c1d20d','UId':'c30cedec-5164-4afb-80a6-60bab974327e','Col':5,'Row':27,'Format':'numberic','Value':'0','TargetCode':''}</v>
      </c>
    </row>
    <row r="254" spans="1:1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{'SheetId':'5ca8c4ee-b8a7-4cfd-b34f-43f723c1d20d','UId':'f5903d18-a6f2-4e64-b1bc-f205ca12ab6e','Col':4,'Row':28,'Format':'numberic','Value':'175017943','TargetCode':''}</v>
      </c>
    </row>
    <row r="256" spans="1:1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{'SheetId':'5ca8c4ee-b8a7-4cfd-b34f-43f723c1d20d','UId':'2770d90b-1e87-40ec-b31b-002655263523','Col':5,'Row':28,'Format':'numberic','Value':'175700629','TargetCode':''}</v>
      </c>
    </row>
    <row r="257" spans="1:1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{'SheetId':'5ca8c4ee-b8a7-4cfd-b34f-43f723c1d20d','UId':'0cb41851-570e-445c-ad6c-14a8d02aaf12','Col':4,'Row':29,'Format':'numberic','Value':'14958904','TargetCode':''}</v>
      </c>
    </row>
    <row r="259" spans="1:1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{'SheetId':'5ca8c4ee-b8a7-4cfd-b34f-43f723c1d20d','UId':'69517419-315f-4faf-8a12-3ff114244cb7','Col':5,'Row':29,'Format':'numberic','Value':'10000000','TargetCode':''}</v>
      </c>
    </row>
    <row r="260" spans="1:1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{'SheetId':'5ca8c4ee-b8a7-4cfd-b34f-43f723c1d20d','UId':'f2d74e95-7333-4626-93ee-94cf504fa2a9','Col':4,'Row':30,'Format':'numberic','Value':'273735011','TargetCode':''}</v>
      </c>
    </row>
    <row r="262" spans="1:1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{'SheetId':'5ca8c4ee-b8a7-4cfd-b34f-43f723c1d20d','UId':'24ce480c-7a68-4534-b2b8-2ab01fb7aba9','Col':5,'Row':30,'Format':'numberic','Value':'273242629','TargetCode':''}</v>
      </c>
    </row>
    <row r="263" spans="1:1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{'SheetId':'5ca8c4ee-b8a7-4cfd-b34f-43f723c1d20d','UId':'0f673f5b-d298-4fa6-9f0f-e67176ddba22','Col':4,'Row':31,'Format':'numberic','Value':'134484037681','TargetCode':''}</v>
      </c>
    </row>
    <row r="265" spans="1:1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{'SheetId':'5ca8c4ee-b8a7-4cfd-b34f-43f723c1d20d','UId':'bc170c99-f1f0-4594-85a5-ab7842a61335','Col':5,'Row':31,'Format':'numberic','Value':'131341960853','TargetCode':''}</v>
      </c>
    </row>
    <row r="266" spans="1:1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{'SheetId':'5ca8c4ee-b8a7-4cfd-b34f-43f723c1d20d','UId':'b8785e29-9136-4539-8226-cf7bab199882','Col':4,'Row':32,'Format':'numberic','Value':'99891769900','TargetCode':''}</v>
      </c>
    </row>
    <row r="268" spans="1:1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{'SheetId':'5ca8c4ee-b8a7-4cfd-b34f-43f723c1d20d','UId':'0aeca7d7-2111-4c3a-bf20-653a0ba13291','Col':5,'Row':32,'Format':'numberic','Value':'99921769900','TargetCode':''}</v>
      </c>
    </row>
    <row r="269" spans="1:1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{'SheetId':'5ca8c4ee-b8a7-4cfd-b34f-43f723c1d20d','UId':'776d4786-e924-4c37-8989-758787a84a73','Col':4,'Row':33,'Format':'numberic','Value':'100901963600','TargetCode':''}</v>
      </c>
    </row>
    <row r="271" spans="1:1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{'SheetId':'5ca8c4ee-b8a7-4cfd-b34f-43f723c1d20d','UId':'c5085a09-0f8c-43d3-bc0b-15199ce12055','Col':5,'Row':33,'Format':'numberic','Value':'100901963600','TargetCode':''}</v>
      </c>
    </row>
    <row r="272" spans="1:1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{'SheetId':'5ca8c4ee-b8a7-4cfd-b34f-43f723c1d20d','UId':'b4372668-0a1e-41fc-9997-88d70fbd3f1c','Col':4,'Row':34,'Format':'numberic','Value':'-1010193700','TargetCode':''}</v>
      </c>
    </row>
    <row r="274" spans="1:1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{'SheetId':'5ca8c4ee-b8a7-4cfd-b34f-43f723c1d20d','UId':'b3e6f0f8-39ef-4244-88ea-6cc64ad3a9c2','Col':5,'Row':34,'Format':'numberic','Value':'-980193700','TargetCode':''}</v>
      </c>
    </row>
    <row r="275" spans="1:1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{'SheetId':'5ca8c4ee-b8a7-4cfd-b34f-43f723c1d20d','UId':'6eed3484-d4bc-4f35-804c-f9afc0b337cd','Col':4,'Row':35,'Format':'numberic','Value':'126925709','TargetCode':''}</v>
      </c>
    </row>
    <row r="277" spans="1:1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{'SheetId':'5ca8c4ee-b8a7-4cfd-b34f-43f723c1d20d','UId':'2d51cac2-506a-4398-9cfc-abf8e8ec2009','Col':5,'Row':35,'Format':'numberic','Value':'136363709','TargetCode':''}</v>
      </c>
    </row>
    <row r="278" spans="1:1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{'SheetId':'5ca8c4ee-b8a7-4cfd-b34f-43f723c1d20d','UId':'9e7fc8c4-7116-4248-bf32-6812d8d17884','Col':4,'Row':36,'Format':'numberic','Value':'34465342072','TargetCode':''}</v>
      </c>
    </row>
    <row r="280" spans="1:1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{'SheetId':'5ca8c4ee-b8a7-4cfd-b34f-43f723c1d20d','UId':'3478b069-834b-4dae-9394-003d07b0c62e','Col':5,'Row':36,'Format':'numberic','Value':'31283827244','TargetCode':''}</v>
      </c>
    </row>
    <row r="281" spans="1:1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{'SheetId':'5ca8c4ee-b8a7-4cfd-b34f-43f723c1d20d','UId':'17a56b92-c365-41d8-89ea-786c171e3ec2','Col':4,'Row':37,'Format':'numberic','Value':'13462.97','TargetCode':''}</v>
      </c>
    </row>
    <row r="283" spans="1:1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{'SheetId':'5ca8c4ee-b8a7-4cfd-b34f-43f723c1d20d','UId':'789be0a9-2df4-45c3-b6c1-7ca2f80cd015','Col':5,'Row':37,'Format':'numberic','Value':'13144.47','TargetCode':''}</v>
      </c>
    </row>
    <row r="284" spans="1:1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{'SheetId':'5ca8c4ee-b8a7-4cfd-b34f-43f723c1d20d','UId':'64548593-35e3-4ccf-9736-13141cd4a9c4','Col':4,'Row':38,'Format':'numberic','Value':'0','TargetCode':''}</v>
      </c>
    </row>
    <row r="286" spans="1:1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{'SheetId':'5ca8c4ee-b8a7-4cfd-b34f-43f723c1d20d','UId':'7dc47f22-2d30-4a5a-93c4-26a99906115b','Col':4,'Row':45,'Format':'numberic','Value':'9989176.99','TargetCode':''}</v>
      </c>
    </row>
    <row r="307" spans="1:1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{'SheetId':'5ca8c4ee-b8a7-4cfd-b34f-43f723c1d20d','UId':'1c11c533-0f17-40eb-9f14-5cf55fdb9d98','Col':5,'Row':45,'Format':'numberic','Value':'9992176.99','TargetCode':''}</v>
      </c>
    </row>
    <row r="308" spans="1:1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>
      <c r="A401" t="str">
        <f>CONCATENATE("{'SheetId':'cc406fba-8c30-4081-be82-2550c22e6d74'",",","'UId':'79357f94-95f3-4054-9e09-d7eb32a09556'",",'Col':",COLUMN(GTTSRong_06107!E3),",'Row':",ROW(GTTSRong_06107!E3),",","'Format':'numberic'",",'Value':'",SUBSTITUTE(GTTSRong_06107!E3,"'","\'"),"','TargetCode':''}")</f>
        <v>{'SheetId':'cc406fba-8c30-4081-be82-2550c22e6d74','UId':'79357f94-95f3-4054-9e09-d7eb32a09556','Col':5,'Row':3,'Format':'numberic','Value':'131341960853','TargetCode':''}</v>
      </c>
    </row>
    <row r="402" spans="1:1">
      <c r="A402" t="str">
        <f>CONCATENATE("{'SheetId':'cc406fba-8c30-4081-be82-2550c22e6d74'",",","'UId':'a6dcd0ad-4b54-4a2d-b8ce-1c1a75847de7'",",'Col':",COLUMN(GTTSRong_06107!F3),",'Row':",ROW(GTTSRong_06107!F3),",","'Format':'numberic'",",'Value':'",SUBSTITUTE(GTTSRong_06107!F3,"'","\'"),"','TargetCode':''}")</f>
        <v>{'SheetId':'cc406fba-8c30-4081-be82-2550c22e6d74','UId':'a6dcd0ad-4b54-4a2d-b8ce-1c1a75847de7','Col':6,'Row':3,'Format':'numberic','Value':'124297101376','TargetCode':''}</v>
      </c>
    </row>
    <row r="403" spans="1:1">
      <c r="A403" t="str">
        <f>CONCATENATE("{'SheetId':'cc406fba-8c30-4081-be82-2550c22e6d74'",",","'UId':'28d8656d-5755-4bd7-8f0d-afa52274ec2c'",",'Col':",COLUMN(GTTSRong_06107!E4),",'Row':",ROW(GTTSRong_06107!E4),",","'Format':'numberic'",",'Value':'",SUBSTITUTE(GTTSRong_06107!E4,"'","\'"),"','TargetCode':''}")</f>
        <v>{'SheetId':'cc406fba-8c30-4081-be82-2550c22e6d74','UId':'28d8656d-5755-4bd7-8f0d-afa52274ec2c','Col':5,'Row':4,'Format':'numberic','Value':'3181514828','TargetCode':''}</v>
      </c>
    </row>
    <row r="404" spans="1:1">
      <c r="A404" t="str">
        <f>CONCATENATE("{'SheetId':'cc406fba-8c30-4081-be82-2550c22e6d74'",",","'UId':'8ecb6551-e32d-44d4-82f1-eeb2ea295e18'",",'Col':",COLUMN(GTTSRong_06107!F4),",'Row':",ROW(GTTSRong_06107!F4),",","'Format':'numberic'",",'Value':'",SUBSTITUTE(GTTSRong_06107!F4,"'","\'"),"','TargetCode':''}")</f>
        <v>{'SheetId':'cc406fba-8c30-4081-be82-2550c22e6d74','UId':'8ecb6551-e32d-44d4-82f1-eeb2ea295e18','Col':6,'Row':4,'Format':'numberic','Value':'3530051674','TargetCode':''}</v>
      </c>
    </row>
    <row r="405" spans="1:1">
      <c r="A405" t="str">
        <f>CONCATENATE("{'SheetId':'cc406fba-8c30-4081-be82-2550c22e6d74'",",","'UId':'9eead62f-62bf-4f0d-9aec-bca2396ddc4f'",",'Col':",COLUMN(GTTSRong_06107!E5),",'Row':",ROW(GTTSRong_06107!E5),",","'Format':'numberic'",",'Value':'",SUBSTITUTE(GTTSRong_06107!E5,"'","\'"),"','TargetCode':''}")</f>
        <v>{'SheetId':'cc406fba-8c30-4081-be82-2550c22e6d74','UId':'9eead62f-62bf-4f0d-9aec-bca2396ddc4f','Col':5,'Row':5,'Format':'numberic','Value':'3181514828','TargetCode':''}</v>
      </c>
    </row>
    <row r="406" spans="1:1">
      <c r="A406" t="str">
        <f>CONCATENATE("{'SheetId':'cc406fba-8c30-4081-be82-2550c22e6d74'",",","'UId':'2455cfd2-f1e7-43be-8ca0-b39729692257'",",'Col':",COLUMN(GTTSRong_06107!F5),",'Row':",ROW(GTTSRong_06107!F5),",","'Format':'numberic'",",'Value':'",SUBSTITUTE(GTTSRong_06107!F5,"'","\'"),"','TargetCode':''}")</f>
        <v>{'SheetId':'cc406fba-8c30-4081-be82-2550c22e6d74','UId':'2455cfd2-f1e7-43be-8ca0-b39729692257','Col':6,'Row':5,'Format':'numberic','Value':'3530051674','TargetCode':''}</v>
      </c>
    </row>
    <row r="407" spans="1:1">
      <c r="A407" t="str">
        <f>CONCATENATE("{'SheetId':'cc406fba-8c30-4081-be82-2550c22e6d74'",",","'UId':'796ec01d-1a83-4925-bb5b-b3997dcc946f'",",'Col':",COLUMN(GTTSRong_06107!E6),",'Row':",ROW(GTTSRong_06107!E6),",","'Format':'numberic'",",'Value':'",SUBSTITUTE(GTTSRong_06107!E6,"'","\'"),"','TargetCode':''}")</f>
        <v>{'SheetId':'cc406fba-8c30-4081-be82-2550c22e6d74','UId':'796ec01d-1a83-4925-bb5b-b3997dcc946f','Col':5,'Row':6,'Format':'numberic','Value':'0','TargetCode':''}</v>
      </c>
    </row>
    <row r="408" spans="1:1">
      <c r="A408" t="str">
        <f>CONCATENATE("{'SheetId':'cc406fba-8c30-4081-be82-2550c22e6d74'",",","'UId':'cb92336c-ef1f-4956-af67-8db239266b79'",",'Col':",COLUMN(GTTSRong_06107!F6),",'Row':",ROW(GTTSRong_06107!F6),",","'Format':'numberic'",",'Value':'",SUBSTITUTE(GTTSRong_06107!F6,"'","\'"),"','TargetCode':''}")</f>
        <v>{'SheetId':'cc406fba-8c30-4081-be82-2550c22e6d74','UId':'cb92336c-ef1f-4956-af67-8db239266b79','Col':6,'Row':6,'Format':'numberic','Value':'0','TargetCode':''}</v>
      </c>
    </row>
    <row r="409" spans="1:1">
      <c r="A409" t="str">
        <f>CONCATENATE("{'SheetId':'cc406fba-8c30-4081-be82-2550c22e6d74'",",","'UId':'8f9c3797-85e9-4375-92ff-6feaa0e7b1b7'",",'Col':",COLUMN(GTTSRong_06107!E7),",'Row':",ROW(GTTSRong_06107!E7),",","'Format':'numberic'",",'Value':'",SUBSTITUTE(GTTSRong_06107!E7,"'","\'"),"','TargetCode':''}")</f>
        <v>{'SheetId':'cc406fba-8c30-4081-be82-2550c22e6d74','UId':'8f9c3797-85e9-4375-92ff-6feaa0e7b1b7','Col':5,'Row':7,'Format':'numberic','Value':'-39438000','TargetCode':''}</v>
      </c>
    </row>
    <row r="410" spans="1:1">
      <c r="A410" t="str">
        <f>CONCATENATE("{'SheetId':'cc406fba-8c30-4081-be82-2550c22e6d74'",",","'UId':'baa41148-c59f-4afa-a311-5d423c7a8cc2'",",'Col':",COLUMN(GTTSRong_06107!F7),",'Row':",ROW(GTTSRong_06107!F7),",","'Format':'numberic'",",'Value':'",SUBSTITUTE(GTTSRong_06107!F7,"'","\'"),"','TargetCode':''}")</f>
        <v>{'SheetId':'cc406fba-8c30-4081-be82-2550c22e6d74','UId':'baa41148-c59f-4afa-a311-5d423c7a8cc2','Col':6,'Row':7,'Format':'numberic','Value':'-65148744','TargetCode':''}</v>
      </c>
    </row>
    <row r="411" spans="1:1">
      <c r="A411" t="str">
        <f>CONCATENATE("{'SheetId':'cc406fba-8c30-4081-be82-2550c22e6d74'",",","'UId':'e32293a1-cd42-4d6b-b8f0-d25ffb5d0ae7'",",'Col':",COLUMN(GTTSRong_06107!E8),",'Row':",ROW(GTTSRong_06107!E8),",","'Format':'numberic'",",'Value':'",SUBSTITUTE(GTTSRong_06107!E8,"'","\'"),"','TargetCode':''}")</f>
        <v>{'SheetId':'cc406fba-8c30-4081-be82-2550c22e6d74','UId':'e32293a1-cd42-4d6b-b8f0-d25ffb5d0ae7','Col':5,'Row':8,'Format':'numberic','Value':'0','TargetCode':''}</v>
      </c>
    </row>
    <row r="412" spans="1:1">
      <c r="A412" t="str">
        <f>CONCATENATE("{'SheetId':'cc406fba-8c30-4081-be82-2550c22e6d74'",",","'UId':'f97009f8-4bb0-4fb7-b47b-9c05c01fa01a'",",'Col':",COLUMN(GTTSRong_06107!F8),",'Row':",ROW(GTTSRong_06107!F8),",","'Format':'numberic'",",'Value':'",SUBSTITUTE(GTTSRong_06107!F8,"'","\'"),"','TargetCode':''}")</f>
        <v>{'SheetId':'cc406fba-8c30-4081-be82-2550c22e6d74','UId':'f97009f8-4bb0-4fb7-b47b-9c05c01fa01a','Col':6,'Row':8,'Format':'numberic','Value':'0','TargetCode':''}</v>
      </c>
    </row>
    <row r="413" spans="1:1">
      <c r="A413" t="str">
        <f>CONCATENATE("{'SheetId':'cc406fba-8c30-4081-be82-2550c22e6d74'",",","'UId':'fe23dd0b-5e6f-4dca-b641-6dbc8be7cfb1'",",'Col':",COLUMN(GTTSRong_06107!E9),",'Row':",ROW(GTTSRong_06107!E9),",","'Format':'numberic'",",'Value':'",SUBSTITUTE(GTTSRong_06107!E9,"'","\'"),"','TargetCode':''}")</f>
        <v>{'SheetId':'cc406fba-8c30-4081-be82-2550c22e6d74','UId':'fe23dd0b-5e6f-4dca-b641-6dbc8be7cfb1','Col':5,'Row':9,'Format':'numberic','Value':'-39438000','TargetCode':''}</v>
      </c>
    </row>
    <row r="414" spans="1:1">
      <c r="A414" t="str">
        <f>CONCATENATE("{'SheetId':'cc406fba-8c30-4081-be82-2550c22e6d74'",",","'UId':'e633aa90-04ec-40bb-a2c0-2cf37e64cee5'",",'Col':",COLUMN(GTTSRong_06107!F9),",'Row':",ROW(GTTSRong_06107!F9),",","'Format':'numberic'",",'Value':'",SUBSTITUTE(GTTSRong_06107!F9,"'","\'"),"','TargetCode':''}")</f>
        <v>{'SheetId':'cc406fba-8c30-4081-be82-2550c22e6d74','UId':'e633aa90-04ec-40bb-a2c0-2cf37e64cee5','Col':6,'Row':9,'Format':'numberic','Value':'-65148744','TargetCode':''}</v>
      </c>
    </row>
    <row r="415" spans="1:1">
      <c r="A415" t="str">
        <f>CONCATENATE("{'SheetId':'cc406fba-8c30-4081-be82-2550c22e6d74'",",","'UId':'9cc15fb3-0906-4ba0-9f14-04672940aac5'",",'Col':",COLUMN(GTTSRong_06107!E10),",'Row':",ROW(GTTSRong_06107!E10),",","'Format':'numberic'",",'Value':'",SUBSTITUTE(GTTSRong_06107!E10,"'","\'"),"','TargetCode':''}")</f>
        <v>{'SheetId':'cc406fba-8c30-4081-be82-2550c22e6d74','UId':'9cc15fb3-0906-4ba0-9f14-04672940aac5','Col':5,'Row':10,'Format':'numberic','Value':'134484037681','TargetCode':''}</v>
      </c>
    </row>
    <row r="416" spans="1:1">
      <c r="A416" t="str">
        <f>CONCATENATE("{'SheetId':'cc406fba-8c30-4081-be82-2550c22e6d74'",",","'UId':'029ac059-4bb8-4227-ab12-af2619fd35a1'",",'Col':",COLUMN(GTTSRong_06107!F10),",'Row':",ROW(GTTSRong_06107!F10),",","'Format':'numberic'",",'Value':'",SUBSTITUTE(GTTSRong_06107!F10,"'","\'"),"','TargetCode':''}")</f>
        <v>{'SheetId':'cc406fba-8c30-4081-be82-2550c22e6d74','UId':'029ac059-4bb8-4227-ab12-af2619fd35a1','Col':6,'Row':10,'Format':'numberic','Value':'127762004306','TargetCode':''}</v>
      </c>
    </row>
    <row r="417" spans="1:1">
      <c r="A417" t="str">
        <f>CONCATENATE("{'SheetId':'97f94cc4-2cf1-490f-9992-d56edff2a48b'",",","'UId':'9527d31a-2431-4b10-95c6-18ad2fc2d441'",",'Col':",COLUMN(BCDMDT_06108!D3),",'Row':",ROW(BCDMDT_06108!D3),",","'Format':'numberic'",",'Value':'",SUBSTITUTE(BCDMDT_06108!D3,"'","\'"),"','TargetCode':''}")</f>
        <v>{'SheetId':'97f94cc4-2cf1-490f-9992-d56edff2a48b','UId':'9527d31a-2431-4b10-95c6-18ad2fc2d441','Col':4,'Row':3,'Format':'numberic','Value':'','TargetCode':''}</v>
      </c>
    </row>
    <row r="418" spans="1:1">
      <c r="A418" t="str">
        <f>CONCATENATE("{'SheetId':'97f94cc4-2cf1-490f-9992-d56edff2a48b'",",","'UId':'8622dc28-55e7-4778-90a8-1294b8070fef'",",'Col':",COLUMN(BCDMDT_06108!E3),",'Row':",ROW(BCDMDT_06108!E3),",","'Format':'numberic'",",'Value':'",SUBSTITUTE(BCDMDT_06108!E3,"'","\'"),"','TargetCode':''}")</f>
        <v>{'SheetId':'97f94cc4-2cf1-490f-9992-d56edff2a48b','UId':'8622dc28-55e7-4778-90a8-1294b8070fef','Col':5,'Row':3,'Format':'numberic','Value':'','TargetCode':''}</v>
      </c>
    </row>
    <row r="419" spans="1:1">
      <c r="A419" t="str">
        <f>CONCATENATE("{'SheetId':'97f94cc4-2cf1-490f-9992-d56edff2a48b'",",","'UId':'600a43c2-8817-4fb1-b07d-1489b8175a7c'",",'Col':",COLUMN(BCDMDT_06108!F3),",'Row':",ROW(BCDMDT_06108!F3),",","'Format':'numberic'",",'Value':'",SUBSTITUTE(BCDMDT_06108!F3,"'","\'"),"','TargetCode':''}")</f>
        <v>{'SheetId':'97f94cc4-2cf1-490f-9992-d56edff2a48b','UId':'600a43c2-8817-4fb1-b07d-1489b8175a7c','Col':6,'Row':3,'Format':'numberic','Value':'','TargetCode':''}</v>
      </c>
    </row>
    <row r="420" spans="1:1">
      <c r="A420" t="str">
        <f>CONCATENATE("{'SheetId':'97f94cc4-2cf1-490f-9992-d56edff2a48b'",",","'UId':'46f5d149-8c4c-49b7-b1ef-761dea9cd15b'",",'Col':",COLUMN(BCDMDT_06108!G3),",'Row':",ROW(BCDMDT_06108!G3),",","'Format':'numberic'",",'Value':'",SUBSTITUTE(BCDMDT_06108!G3,"'","\'"),"','TargetCode':''}")</f>
        <v>{'SheetId':'97f94cc4-2cf1-490f-9992-d56edff2a48b','UId':'46f5d149-8c4c-49b7-b1ef-761dea9cd15b','Col':7,'Row':3,'Format':'numberic','Value':'','TargetCode':''}</v>
      </c>
    </row>
    <row r="421" spans="1:1">
      <c r="A421" t="str">
        <f>CONCATENATE("{'SheetId':'97f94cc4-2cf1-490f-9992-d56edff2a48b'",",","'UId':'ed3c5ca2-2902-4770-b52f-0df19c6164f5'",",'Col':",COLUMN(BCDMDT_06108!A5),",'Row':",ROW(BCDMDT_06108!A5),",","'ColDynamic':",COLUMN(BCDMDT_06108!A4),",","'RowDynamic':",ROW(BCDMDT_06108!A4),",","'Format':'numberic'",",'Value':'",SUBSTITUTE(BCDMDT_06108!A5,"'","\'"),"','TargetCode':''}")</f>
        <v>{'SheetId':'97f94cc4-2cf1-490f-9992-d56edff2a48b','UId':'ed3c5ca2-2902-4770-b52f-0df19c6164f5','Col':1,'Row':5,'ColDynamic':1,'RowDynamic':4,'Format':'numberic','Value':' ','TargetCode':''}</v>
      </c>
    </row>
    <row r="422" spans="1:1">
      <c r="A422" t="str">
        <f>CONCATENATE("{'SheetId':'97f94cc4-2cf1-490f-9992-d56edff2a48b'",",","'UId':'86c0546a-ca66-4b7c-ae89-4fc46b6ed456'",",'Col':",COLUMN(BCDMDT_06108!B5),",'Row':",ROW(BCDMDT_06108!B5),",","'ColDynamic':",COLUMN(BCDMDT_06108!B4),",","'RowDynamic':",ROW(BCDMDT_06108!B4),",","'Format':'string'",",'Value':'",SUBSTITUTE(BCDMDT_06108!B5,"'","\'"),"','TargetCode':''}")</f>
        <v>{'SheetId':'97f94cc4-2cf1-490f-9992-d56edff2a48b','UId':'86c0546a-ca66-4b7c-ae89-4fc46b6ed456','Col':2,'Row':5,'ColDynamic':2,'RowDynamic':4,'Format':'string','Value':'Tổng','TargetCode':''}</v>
      </c>
    </row>
    <row r="423" spans="1:1">
      <c r="A423" t="str">
        <f>CONCATENATE("{'SheetId':'97f94cc4-2cf1-490f-9992-d56edff2a48b'",",","'UId':'5eecd5d1-f912-4152-84ab-e2bc7b20f384'",",'Col':",COLUMN(BCDMDT_06108!C5),",'Row':",ROW(BCDMDT_06108!C5),",","'ColDynamic':",COLUMN(BCDMDT_06108!C4),",","'RowDynamic':",ROW(BCDMDT_06108!C4),",","'Format':'numberic'",",'Value':'",SUBSTITUTE(BCDMDT_06108!C5,"'","\'"),"','TargetCode':''}")</f>
        <v>{'SheetId':'97f94cc4-2cf1-490f-9992-d56edff2a48b','UId':'5eecd5d1-f912-4152-84ab-e2bc7b20f384','Col':3,'Row':5,'ColDynamic':3,'RowDynamic':4,'Format':'numberic','Value':'4031','TargetCode':''}</v>
      </c>
    </row>
    <row r="424" spans="1:1">
      <c r="A424" t="str">
        <f>CONCATENATE("{'SheetId':'97f94cc4-2cf1-490f-9992-d56edff2a48b'",",","'UId':'26dc47da-cc71-48ec-a5eb-74f077c24238'",",'Col':",COLUMN(BCDMDT_06108!D5),",'Row':",ROW(BCDMDT_06108!D5),",","'ColDynamic':",COLUMN(BCDMDT_06108!D4),",","'RowDynamic':",ROW(BCDMDT_06108!D4),",","'Format':'numberic'",",'Value':'",SUBSTITUTE(BCDMDT_06108!D5,"'","\'"),"','TargetCode':''}")</f>
        <v>{'SheetId':'97f94cc4-2cf1-490f-9992-d56edff2a48b','UId':'26dc47da-cc71-48ec-a5eb-74f077c24238','Col':4,'Row':5,'ColDynamic':4,'RowDynamic':4,'Format':'numberic','Value':'','TargetCode':''}</v>
      </c>
    </row>
    <row r="425" spans="1:1">
      <c r="A425" t="str">
        <f>CONCATENATE("{'SheetId':'97f94cc4-2cf1-490f-9992-d56edff2a48b'",",","'UId':'87a7237e-6799-4cf5-83a6-85dafd4e1a4b'",",'Col':",COLUMN(BCDMDT_06108!E5),",'Row':",ROW(BCDMDT_06108!E5),",","'ColDynamic':",COLUMN(BCDMDT_06108!E4),",","'RowDynamic':",ROW(BCDMDT_06108!E4),",","'Format':'numberic'",",'Value':'",SUBSTITUTE(BCDMDT_06108!E5,"'","\'"),"','TargetCode':''}")</f>
        <v>{'SheetId':'97f94cc4-2cf1-490f-9992-d56edff2a48b','UId':'87a7237e-6799-4cf5-83a6-85dafd4e1a4b','Col':5,'Row':5,'ColDynamic':5,'RowDynamic':4,'Format':'numberic','Value':'','TargetCode':''}</v>
      </c>
    </row>
    <row r="426" spans="1:1">
      <c r="A426" t="str">
        <f>CONCATENATE("{'SheetId':'97f94cc4-2cf1-490f-9992-d56edff2a48b'",",","'UId':'ddd66022-7315-4273-856e-5a771d38cba0'",",'Col':",COLUMN(BCDMDT_06108!F5),",'Row':",ROW(BCDMDT_06108!F5),",","'ColDynamic':",COLUMN(BCDMDT_06108!F4),",","'RowDynamic':",ROW(BCDMDT_06108!F4),",","'Format':'numberic'",",'Value':'",SUBSTITUTE(BCDMDT_06108!F5,"'","\'"),"','TargetCode':''}")</f>
        <v>{'SheetId':'97f94cc4-2cf1-490f-9992-d56edff2a48b','UId':'ddd66022-7315-4273-856e-5a771d38cba0','Col':6,'Row':5,'ColDynamic':6,'RowDynamic':4,'Format':'numberic','Value':'','TargetCode':''}</v>
      </c>
    </row>
    <row r="427" spans="1:1">
      <c r="A427" t="str">
        <f>CONCATENATE("{'SheetId':'97f94cc4-2cf1-490f-9992-d56edff2a48b'",",","'UId':'97ee317b-4b7b-4686-89b0-a2bfc328450e'",",'Col':",COLUMN(BCDMDT_06108!G5),",'Row':",ROW(BCDMDT_06108!G5),",","'ColDynamic':",COLUMN(BCDMDT_06108!G4),",","'RowDynamic':",ROW(BCDMDT_06108!G4),",","'Format':'numberic'",",'Value':'",SUBSTITUTE(BCDMDT_06108!G5,"'","\'"),"','TargetCode':''}")</f>
        <v>{'SheetId':'97f94cc4-2cf1-490f-9992-d56edff2a48b','UId':'97ee317b-4b7b-4686-89b0-a2bfc328450e','Col':7,'Row':5,'ColDynamic':7,'RowDynamic':4,'Format':'numberic','Value':'','TargetCode':''}</v>
      </c>
    </row>
    <row r="428" spans="1:1">
      <c r="A428" t="str">
        <f>CONCATENATE("{'SheetId':'97f94cc4-2cf1-490f-9992-d56edff2a48b'",",","'UId':'f1c9162d-ea12-4c03-8cdb-a1904c0cc1ab'",",'Col':",COLUMN(BCDMDT_06108!D6),",'Row':",ROW(BCDMDT_06108!D6),",","'Format':'numberic'",",'Value':'",SUBSTITUTE(BCDMDT_06108!D6,"'","\'"),"','TargetCode':''}")</f>
        <v>{'SheetId':'97f94cc4-2cf1-490f-9992-d56edff2a48b','UId':'f1c9162d-ea12-4c03-8cdb-a1904c0cc1ab','Col':4,'Row':6,'Format':'numberic','Value':'','TargetCode':''}</v>
      </c>
    </row>
    <row r="429" spans="1:1">
      <c r="A429" t="str">
        <f>CONCATENATE("{'SheetId':'97f94cc4-2cf1-490f-9992-d56edff2a48b'",",","'UId':'937ec53f-6e47-476a-a546-e12495e2969d'",",'Col':",COLUMN(BCDMDT_06108!E6),",'Row':",ROW(BCDMDT_06108!E6),",","'Format':'numberic'",",'Value':'",SUBSTITUTE(BCDMDT_06108!E6,"'","\'"),"','TargetCode':''}")</f>
        <v>{'SheetId':'97f94cc4-2cf1-490f-9992-d56edff2a48b','UId':'937ec53f-6e47-476a-a546-e12495e2969d','Col':5,'Row':6,'Format':'numberic','Value':'','TargetCode':''}</v>
      </c>
    </row>
    <row r="430" spans="1:1">
      <c r="A430" t="str">
        <f>CONCATENATE("{'SheetId':'97f94cc4-2cf1-490f-9992-d56edff2a48b'",",","'UId':'6e88e443-12ff-44d1-af93-fca2df696276'",",'Col':",COLUMN(BCDMDT_06108!F6),",'Row':",ROW(BCDMDT_06108!F6),",","'Format':'numberic'",",'Value':'",SUBSTITUTE(BCDMDT_06108!F6,"'","\'"),"','TargetCode':''}")</f>
        <v>{'SheetId':'97f94cc4-2cf1-490f-9992-d56edff2a48b','UId':'6e88e443-12ff-44d1-af93-fca2df696276','Col':6,'Row':6,'Format':'numberic','Value':'','TargetCode':''}</v>
      </c>
    </row>
    <row r="431" spans="1:1">
      <c r="A431" t="str">
        <f>CONCATENATE("{'SheetId':'97f94cc4-2cf1-490f-9992-d56edff2a48b'",",","'UId':'ba0e82ea-c21c-4675-b750-90dfa12e0042'",",'Col':",COLUMN(BCDMDT_06108!G6),",'Row':",ROW(BCDMDT_06108!G6),",","'Format':'numberic'",",'Value':'",SUBSTITUTE(BCDMDT_06108!G6,"'","\'"),"','TargetCode':''}")</f>
        <v>{'SheetId':'97f94cc4-2cf1-490f-9992-d56edff2a48b','UId':'ba0e82ea-c21c-4675-b750-90dfa12e0042','Col':7,'Row':6,'Format':'numberic','Value':'','TargetCode':''}</v>
      </c>
    </row>
    <row r="432" spans="1:1">
      <c r="A432" t="str">
        <f>CONCATENATE("{'SheetId':'97f94cc4-2cf1-490f-9992-d56edff2a48b'",",","'UId':'6f0f16af-6a9f-4072-9190-52f2b48c44a4'",",'Col':",COLUMN(BCDMDT_06108!A8),",'Row':",ROW(BCDMDT_06108!A8),",","'ColDynamic':",COLUMN(BCDMDT_06108!A9),",","'RowDynamic':",ROW(BCDMDT_06108!A9),",","'Format':'numberic'",",'Value':'",SUBSTITUTE(BCDMDT_06108!A8,"'","\'"),"','TargetCode':''}")</f>
        <v>{'SheetId':'97f94cc4-2cf1-490f-9992-d56edff2a48b','UId':'6f0f16af-6a9f-4072-9190-52f2b48c44a4','Col':1,'Row':8,'ColDynamic':1,'RowDynamic':9,'Format':'numberic','Value':' ','TargetCode':''}</v>
      </c>
    </row>
    <row r="433" spans="1:1">
      <c r="A433" t="str">
        <f>CONCATENATE("{'SheetId':'97f94cc4-2cf1-490f-9992-d56edff2a48b'",",","'UId':'8d2401e5-0267-4970-91aa-7be41c9e91ef'",",'Col':",COLUMN(BCDMDT_06108!B8),",'Row':",ROW(BCDMDT_06108!B8),",","'ColDynamic':",COLUMN(BCDMDT_06108!B9),",","'RowDynamic':",ROW(BCDMDT_06108!B9),",","'Format':'string'",",'Value':'",SUBSTITUTE(BCDMDT_06108!B8,"'","\'"),"','TargetCode':''}")</f>
        <v>{'SheetId':'97f94cc4-2cf1-490f-9992-d56edff2a48b','UId':'8d2401e5-0267-4970-91aa-7be41c9e91ef','Col':2,'Row':8,'ColDynamic':2,'RowDynamic':9,'Format':'string','Value':'Tổng','TargetCode':''}</v>
      </c>
    </row>
    <row r="434" spans="1:1">
      <c r="A434" t="str">
        <f>CONCATENATE("{'SheetId':'97f94cc4-2cf1-490f-9992-d56edff2a48b'",",","'UId':'b8e4978f-6cd8-4c01-a5ed-cf4407e5dcf3'",",'Col':",COLUMN(BCDMDT_06108!C8),",'Row':",ROW(BCDMDT_06108!C8),",","'ColDynamic':",COLUMN(BCDMDT_06108!C9),",","'RowDynamic':",ROW(BCDMDT_06108!C9),",","'Format':'numberic'",",'Value':'",SUBSTITUTE(BCDMDT_06108!C8,"'","\'"),"','TargetCode':''}")</f>
        <v>{'SheetId':'97f94cc4-2cf1-490f-9992-d56edff2a48b','UId':'b8e4978f-6cd8-4c01-a5ed-cf4407e5dcf3','Col':3,'Row':8,'ColDynamic':3,'RowDynamic':9,'Format':'numberic','Value':'4033','TargetCode':''}</v>
      </c>
    </row>
    <row r="435" spans="1:1">
      <c r="A435" t="str">
        <f>CONCATENATE("{'SheetId':'97f94cc4-2cf1-490f-9992-d56edff2a48b'",",","'UId':'0dda764f-f1ad-46a4-8c30-01732ca173c1'",",'Col':",COLUMN(BCDMDT_06108!D8),",'Row':",ROW(BCDMDT_06108!D8),",","'ColDynamic':",COLUMN(BCDMDT_06108!D9),",","'RowDynamic':",ROW(BCDMDT_06108!D9),",","'Format':'numberic'",",'Value':'",SUBSTITUTE(BCDMDT_06108!D8,"'","\'"),"','TargetCode':''}")</f>
        <v>{'SheetId':'97f94cc4-2cf1-490f-9992-d56edff2a48b','UId':'0dda764f-f1ad-46a4-8c30-01732ca173c1','Col':4,'Row':8,'ColDynamic':4,'RowDynamic':9,'Format':'numberic','Value':'','TargetCode':''}</v>
      </c>
    </row>
    <row r="436" spans="1:1">
      <c r="A436" t="str">
        <f>CONCATENATE("{'SheetId':'97f94cc4-2cf1-490f-9992-d56edff2a48b'",",","'UId':'2763dd7a-870e-495d-9601-ec3bc219a616'",",'Col':",COLUMN(BCDMDT_06108!E8),",'Row':",ROW(BCDMDT_06108!E8),",","'ColDynamic':",COLUMN(BCDMDT_06108!E9),",","'RowDynamic':",ROW(BCDMDT_06108!E9),",","'Format':'numberic'",",'Value':'",SUBSTITUTE(BCDMDT_06108!E8,"'","\'"),"','TargetCode':''}")</f>
        <v>{'SheetId':'97f94cc4-2cf1-490f-9992-d56edff2a48b','UId':'2763dd7a-870e-495d-9601-ec3bc219a616','Col':5,'Row':8,'ColDynamic':5,'RowDynamic':9,'Format':'numberic','Value':'','TargetCode':''}</v>
      </c>
    </row>
    <row r="437" spans="1:1">
      <c r="A437" t="str">
        <f>CONCATENATE("{'SheetId':'97f94cc4-2cf1-490f-9992-d56edff2a48b'",",","'UId':'d1384bac-e447-42c3-93f9-b74908915257'",",'Col':",COLUMN(BCDMDT_06108!F8),",'Row':",ROW(BCDMDT_06108!F8),",","'ColDynamic':",COLUMN(BCDMDT_06108!F9),",","'RowDynamic':",ROW(BCDMDT_06108!F9),",","'Format':'numberic'",",'Value':'",SUBSTITUTE(BCDMDT_06108!F8,"'","\'"),"','TargetCode':''}")</f>
        <v>{'SheetId':'97f94cc4-2cf1-490f-9992-d56edff2a48b','UId':'d1384bac-e447-42c3-93f9-b74908915257','Col':6,'Row':8,'ColDynamic':6,'RowDynamic':9,'Format':'numberic','Value':'0','TargetCode':''}</v>
      </c>
    </row>
    <row r="438" spans="1:1">
      <c r="A438" t="str">
        <f>CONCATENATE("{'SheetId':'97f94cc4-2cf1-490f-9992-d56edff2a48b'",",","'UId':'256a504f-c672-41bb-b3d0-566e13d01a9a'",",'Col':",COLUMN(BCDMDT_06108!G8),",'Row':",ROW(BCDMDT_06108!G8),",","'ColDynamic':",COLUMN(BCDMDT_06108!G9),",","'RowDynamic':",ROW(BCDMDT_06108!G9),",","'Format':'numberic'",",'Value':'",SUBSTITUTE(BCDMDT_06108!G8,"'","\'"),"','TargetCode':''}")</f>
        <v>{'SheetId':'97f94cc4-2cf1-490f-9992-d56edff2a48b','UId':'256a504f-c672-41bb-b3d0-566e13d01a9a','Col':7,'Row':8,'ColDynamic':7,'RowDynamic':9,'Format':'numberic','Value':'0','TargetCode':''}</v>
      </c>
    </row>
    <row r="439" spans="1:1">
      <c r="A439" t="str">
        <f>CONCATENATE("{'SheetId':'97f94cc4-2cf1-490f-9992-d56edff2a48b'",",","'UId':'b0313ec1-6a00-4332-83ea-77c4f924e325'",",'Col':",COLUMN(BCDMDT_06108!D9),",'Row':",ROW(BCDMDT_06108!D9),",","'Format':'numberic'",",'Value':'",SUBSTITUTE(BCDMDT_06108!D9,"'","\'"),"','TargetCode':''}")</f>
        <v>{'SheetId':'97f94cc4-2cf1-490f-9992-d56edff2a48b','UId':'b0313ec1-6a00-4332-83ea-77c4f924e325','Col':4,'Row':9,'Format':'numberic','Value':'','TargetCode':''}</v>
      </c>
    </row>
    <row r="440" spans="1:1">
      <c r="A440" t="str">
        <f>CONCATENATE("{'SheetId':'97f94cc4-2cf1-490f-9992-d56edff2a48b'",",","'UId':'dd32e6e3-9de7-40ba-9fa8-5534f3b3b5d8'",",'Col':",COLUMN(BCDMDT_06108!E9),",'Row':",ROW(BCDMDT_06108!E9),",","'Format':'numberic'",",'Value':'",SUBSTITUTE(BCDMDT_06108!E9,"'","\'"),"','TargetCode':''}")</f>
        <v>{'SheetId':'97f94cc4-2cf1-490f-9992-d56edff2a48b','UId':'dd32e6e3-9de7-40ba-9fa8-5534f3b3b5d8','Col':5,'Row':9,'Format':'numberic','Value':'','TargetCode':''}</v>
      </c>
    </row>
    <row r="441" spans="1:1">
      <c r="A441" t="str">
        <f>CONCATENATE("{'SheetId':'97f94cc4-2cf1-490f-9992-d56edff2a48b'",",","'UId':'d5f92ba1-e31f-4cfd-9d96-a65e2000f574'",",'Col':",COLUMN(BCDMDT_06108!F9),",'Row':",ROW(BCDMDT_06108!F9),",","'Format':'numberic'",",'Value':'",SUBSTITUTE(BCDMDT_06108!F9,"'","\'"),"','TargetCode':''}")</f>
        <v>{'SheetId':'97f94cc4-2cf1-490f-9992-d56edff2a48b','UId':'d5f92ba1-e31f-4cfd-9d96-a65e2000f574','Col':6,'Row':9,'Format':'numberic','Value':'','TargetCode':''}</v>
      </c>
    </row>
    <row r="442" spans="1:1">
      <c r="A442" t="str">
        <f>CONCATENATE("{'SheetId':'97f94cc4-2cf1-490f-9992-d56edff2a48b'",",","'UId':'f42fa02e-d017-4e5f-aa7e-c3072d992421'",",'Col':",COLUMN(BCDMDT_06108!G9),",'Row':",ROW(BCDMDT_06108!G9),",","'Format':'numberic'",",'Value':'",SUBSTITUTE(BCDMDT_06108!G9,"'","\'"),"','TargetCode':''}")</f>
        <v>{'SheetId':'97f94cc4-2cf1-490f-9992-d56edff2a48b','UId':'f42fa02e-d017-4e5f-aa7e-c3072d992421','Col':7,'Row':9,'Format':'numberic','Value':'','TargetCode':''}</v>
      </c>
    </row>
    <row r="443" spans="1:1">
      <c r="A443" t="str">
        <f>CONCATENATE("{'SheetId':'97f94cc4-2cf1-490f-9992-d56edff2a48b'",",","'UId':'56e8a951-a001-4f6e-9993-2c4252f4d2e2'",",'Col':",COLUMN(BCDMDT_06108!D10),",'Row':",ROW(BCDMDT_06108!D10),",","'Format':'numberic'",",'Value':'",SUBSTITUTE(BCDMDT_06108!D10,"'","\'"),"','TargetCode':''}")</f>
        <v>{'SheetId':'97f94cc4-2cf1-490f-9992-d56edff2a48b','UId':'56e8a951-a001-4f6e-9993-2c4252f4d2e2','Col':4,'Row':10,'Format':'numberic','Value':'','TargetCode':''}</v>
      </c>
    </row>
    <row r="444" spans="1:1">
      <c r="A444" t="str">
        <f>CONCATENATE("{'SheetId':'97f94cc4-2cf1-490f-9992-d56edff2a48b'",",","'UId':'caf91613-db72-46a8-9128-b8af4d1e0e7d'",",'Col':",COLUMN(BCDMDT_06108!E10),",'Row':",ROW(BCDMDT_06108!E10),",","'Format':'numberic'",",'Value':'",SUBSTITUTE(BCDMDT_06108!E10,"'","\'"),"','TargetCode':''}")</f>
        <v>{'SheetId':'97f94cc4-2cf1-490f-9992-d56edff2a48b','UId':'caf91613-db72-46a8-9128-b8af4d1e0e7d','Col':5,'Row':10,'Format':'numberic','Value':'','TargetCode':''}</v>
      </c>
    </row>
    <row r="445" spans="1:1">
      <c r="A445" t="str">
        <f>CONCATENATE("{'SheetId':'97f94cc4-2cf1-490f-9992-d56edff2a48b'",",","'UId':'0b83e7d7-655b-4a13-acea-76e879ab7a23'",",'Col':",COLUMN(BCDMDT_06108!F10),",'Row':",ROW(BCDMDT_06108!F10),",","'Format':'numberic'",",'Value':'",SUBSTITUTE(BCDMDT_06108!F10,"'","\'"),"','TargetCode':''}")</f>
        <v>{'SheetId':'97f94cc4-2cf1-490f-9992-d56edff2a48b','UId':'0b83e7d7-655b-4a13-acea-76e879ab7a23','Col':6,'Row':10,'Format':'numberic','Value':'','TargetCode':''}</v>
      </c>
    </row>
    <row r="446" spans="1:1">
      <c r="A446" t="str">
        <f>CONCATENATE("{'SheetId':'97f94cc4-2cf1-490f-9992-d56edff2a48b'",",","'UId':'f23eb8c1-f1fb-4139-99e4-e67e010f30dd'",",'Col':",COLUMN(BCDMDT_06108!G10),",'Row':",ROW(BCDMDT_06108!G10),",","'Format':'numberic'",",'Value':'",SUBSTITUTE(BCDMDT_06108!G10,"'","\'"),"','TargetCode':''}")</f>
        <v>{'SheetId':'97f94cc4-2cf1-490f-9992-d56edff2a48b','UId':'f23eb8c1-f1fb-4139-99e4-e67e010f30dd','Col':7,'Row':10,'Format':'numberic','Value':'','TargetCode':''}</v>
      </c>
    </row>
    <row r="447" spans="1:1">
      <c r="A447" t="str">
        <f>CONCATENATE("{'SheetId':'97f94cc4-2cf1-490f-9992-d56edff2a48b'",",","'UId':'98916b91-cad4-49ea-a5c6-dffd2496439d'",",'Col':",COLUMN(BCDMDT_06108!A17),",'Row':",ROW(BCDMDT_06108!A17),",","'ColDynamic':",COLUMN(BCDMDT_06108!A22),",","'RowDynamic':",ROW(BCDMDT_06108!A22),",","'Format':'numberic'",",'Value':'",SUBSTITUTE(BCDMDT_06108!A17,"'","\'"),"','TargetCode':''}")</f>
        <v>{'SheetId':'97f94cc4-2cf1-490f-9992-d56edff2a48b','UId':'98916b91-cad4-49ea-a5c6-dffd2496439d','Col':1,'Row':17,'ColDynamic':1,'RowDynamic':22,'Format':'numberic','Value':' ','TargetCode':''}</v>
      </c>
    </row>
    <row r="448" spans="1:1">
      <c r="A448" t="str">
        <f>CONCATENATE("{'SheetId':'97f94cc4-2cf1-490f-9992-d56edff2a48b'",",","'UId':'2601aee2-652c-4602-a819-18856351b861'",",'Col':",COLUMN(BCDMDT_06108!B17),",'Row':",ROW(BCDMDT_06108!B17),",","'ColDynamic':",COLUMN(BCDMDT_06108!B22),",","'RowDynamic':",ROW(BCDMDT_06108!B22),",","'Format':'string'",",'Value':'",SUBSTITUTE(BCDMDT_06108!B17,"'","\'"),"','TargetCode':''}")</f>
        <v>{'SheetId':'97f94cc4-2cf1-490f-9992-d56edff2a48b','UId':'2601aee2-652c-4602-a819-18856351b861','Col':2,'Row':17,'ColDynamic':2,'RowDynamic':22,'Format':'string','Value':'Tổng','TargetCode':''}</v>
      </c>
    </row>
    <row r="449" spans="1:1">
      <c r="A449" t="str">
        <f>CONCATENATE("{'SheetId':'97f94cc4-2cf1-490f-9992-d56edff2a48b'",",","'UId':'448a054b-569f-47a0-95c9-cba75adc8e3a'",",'Col':",COLUMN(BCDMDT_06108!C17),",'Row':",ROW(BCDMDT_06108!C17),",","'ColDynamic':",COLUMN(BCDMDT_06108!C22),",","'RowDynamic':",ROW(BCDMDT_06108!C22),",","'Format':'numberic'",",'Value':'",SUBSTITUTE(BCDMDT_06108!C17,"'","\'"),"','TargetCode':''}")</f>
        <v>{'SheetId':'97f94cc4-2cf1-490f-9992-d56edff2a48b','UId':'448a054b-569f-47a0-95c9-cba75adc8e3a','Col':3,'Row':17,'ColDynamic':3,'RowDynamic':22,'Format':'numberic','Value':'4036','TargetCode':''}</v>
      </c>
    </row>
    <row r="450" spans="1:1">
      <c r="A450" t="str">
        <f>CONCATENATE("{'SheetId':'97f94cc4-2cf1-490f-9992-d56edff2a48b'",",","'UId':'6e32f555-4d9d-4478-8435-91fa6da02b7a'",",'Col':",COLUMN(BCDMDT_06108!D17),",'Row':",ROW(BCDMDT_06108!D17),",","'ColDynamic':",COLUMN(BCDMDT_06108!D22),",","'RowDynamic':",ROW(BCDMDT_06108!D22),",","'Format':'numberic'",",'Value':'",SUBSTITUTE(BCDMDT_06108!D17,"'","\'"),"','TargetCode':''}")</f>
        <v>{'SheetId':'97f94cc4-2cf1-490f-9992-d56edff2a48b','UId':'6e32f555-4d9d-4478-8435-91fa6da02b7a','Col':4,'Row':17,'ColDynamic':4,'RowDynamic':22,'Format':'numberic','Value':'','TargetCode':''}</v>
      </c>
    </row>
    <row r="451" spans="1:1">
      <c r="A451" t="str">
        <f>CONCATENATE("{'SheetId':'97f94cc4-2cf1-490f-9992-d56edff2a48b'",",","'UId':'7e5294e3-e510-4dbd-b99c-186b133f858c'",",'Col':",COLUMN(BCDMDT_06108!E17),",'Row':",ROW(BCDMDT_06108!E17),",","'ColDynamic':",COLUMN(BCDMDT_06108!E22),",","'RowDynamic':",ROW(BCDMDT_06108!E22),",","'Format':'numberic'",",'Value':'",SUBSTITUTE(BCDMDT_06108!E17,"'","\'"),"','TargetCode':''}")</f>
        <v>{'SheetId':'97f94cc4-2cf1-490f-9992-d56edff2a48b','UId':'7e5294e3-e510-4dbd-b99c-186b133f858c','Col':5,'Row':17,'ColDynamic':5,'RowDynamic':22,'Format':'numberic','Value':'','TargetCode':''}</v>
      </c>
    </row>
    <row r="452" spans="1:1">
      <c r="A452" t="str">
        <f>CONCATENATE("{'SheetId':'97f94cc4-2cf1-490f-9992-d56edff2a48b'",",","'UId':'16c5fdac-0b8d-41ce-8bd9-63faa1b0b0a1'",",'Col':",COLUMN(BCDMDT_06108!F17),",'Row':",ROW(BCDMDT_06108!F17),",","'ColDynamic':",COLUMN(BCDMDT_06108!F22),",","'RowDynamic':",ROW(BCDMDT_06108!F22),",","'Format':'numberic'",",'Value':'",SUBSTITUTE(BCDMDT_06108!F17,"'","\'"),"','TargetCode':''}")</f>
        <v>{'SheetId':'97f94cc4-2cf1-490f-9992-d56edff2a48b','UId':'16c5fdac-0b8d-41ce-8bd9-63faa1b0b0a1','Col':6,'Row':17,'ColDynamic':6,'RowDynamic':22,'Format':'numberic','Value':'27875560962','TargetCode':''}</v>
      </c>
    </row>
    <row r="453" spans="1:1">
      <c r="A453" t="str">
        <f>CONCATENATE("{'SheetId':'97f94cc4-2cf1-490f-9992-d56edff2a48b'",",","'UId':'4c4631a3-d52f-4b67-89fe-8fd34f865f10'",",'Col':",COLUMN(BCDMDT_06108!G17),",'Row':",ROW(BCDMDT_06108!G17),",","'ColDynamic':",COLUMN(BCDMDT_06108!G22),",","'RowDynamic':",ROW(BCDMDT_06108!G22),",","'Format':'numberic'",",'Value':'",SUBSTITUTE(BCDMDT_06108!G17,"'","\'"),"','TargetCode':''}")</f>
        <v>{'SheetId':'97f94cc4-2cf1-490f-9992-d56edff2a48b','UId':'4c4631a3-d52f-4b67-89fe-8fd34f865f10','Col':7,'Row':17,'ColDynamic':7,'RowDynamic':22,'Format':'numberic','Value':'0.206856795011831','TargetCode':''}</v>
      </c>
    </row>
    <row r="454" spans="1:1">
      <c r="A454" t="str">
        <f>CONCATENATE("{'SheetId':'97f94cc4-2cf1-490f-9992-d56edff2a48b'",",","'UId':'fe67c014-6a68-49e7-9bc2-ad619a2512b2'",",'Col':",COLUMN(BCDMDT_06108!D18),",'Row':",ROW(BCDMDT_06108!D18),",","'Format':'numberic'",",'Value':'",SUBSTITUTE(BCDMDT_06108!D18,"'","\'"),"','TargetCode':''}")</f>
        <v>{'SheetId':'97f94cc4-2cf1-490f-9992-d56edff2a48b','UId':'fe67c014-6a68-49e7-9bc2-ad619a2512b2','Col':4,'Row':18,'Format':'numberic','Value':'','TargetCode':''}</v>
      </c>
    </row>
    <row r="455" spans="1:1">
      <c r="A455" t="str">
        <f>CONCATENATE("{'SheetId':'97f94cc4-2cf1-490f-9992-d56edff2a48b'",",","'UId':'35839fdc-92db-44ce-a88e-f93bf7b78b89'",",'Col':",COLUMN(BCDMDT_06108!E18),",'Row':",ROW(BCDMDT_06108!E18),",","'Format':'numberic'",",'Value':'",SUBSTITUTE(BCDMDT_06108!E18,"'","\'"),"','TargetCode':''}")</f>
        <v>{'SheetId':'97f94cc4-2cf1-490f-9992-d56edff2a48b','UId':'35839fdc-92db-44ce-a88e-f93bf7b78b89','Col':5,'Row':18,'Format':'numberic','Value':'','TargetCode':''}</v>
      </c>
    </row>
    <row r="456" spans="1:1">
      <c r="A456" t="str">
        <f>CONCATENATE("{'SheetId':'97f94cc4-2cf1-490f-9992-d56edff2a48b'",",","'UId':'766a3264-c157-4cfd-ad37-cb09d7a737a8'",",'Col':",COLUMN(BCDMDT_06108!F18),",'Row':",ROW(BCDMDT_06108!F18),",","'Format':'numberic'",",'Value':'",SUBSTITUTE(BCDMDT_06108!F18,"'","\'"),"','TargetCode':''}")</f>
        <v>{'SheetId':'97f94cc4-2cf1-490f-9992-d56edff2a48b','UId':'766a3264-c157-4cfd-ad37-cb09d7a737a8','Col':6,'Row':18,'Format':'numberic','Value':'','TargetCode':''}</v>
      </c>
    </row>
    <row r="457" spans="1:1">
      <c r="A457" t="str">
        <f>CONCATENATE("{'SheetId':'97f94cc4-2cf1-490f-9992-d56edff2a48b'",",","'UId':'e92f8db3-5c60-4a5c-b6bb-4e7f8aeebb88'",",'Col':",COLUMN(BCDMDT_06108!G18),",'Row':",ROW(BCDMDT_06108!G18),",","'Format':'numberic'",",'Value':'",SUBSTITUTE(BCDMDT_06108!G18,"'","\'"),"','TargetCode':''}")</f>
        <v>{'SheetId':'97f94cc4-2cf1-490f-9992-d56edff2a48b','UId':'e92f8db3-5c60-4a5c-b6bb-4e7f8aeebb88','Col':7,'Row':18,'Format':'numberic','Value':'','TargetCode':''}</v>
      </c>
    </row>
    <row r="458" spans="1:1">
      <c r="A458" t="str">
        <f>CONCATENATE("{'SheetId':'97f94cc4-2cf1-490f-9992-d56edff2a48b'",",","'UId':'9a857fcc-2c15-498c-9f60-00335fc70c21'",",'Col':",COLUMN(BCDMDT_06108!A22),",'Row':",ROW(BCDMDT_06108!A22),",","'ColDynamic':",COLUMN(BCDMDT_06108!A34),",","'RowDynamic':",ROW(BCDMDT_06108!A34),",","'Format':'numberic'",",'Value':'",SUBSTITUTE(BCDMDT_06108!A22,"'","\'"),"','TargetCode':''}")</f>
        <v>{'SheetId':'97f94cc4-2cf1-490f-9992-d56edff2a48b','UId':'9a857fcc-2c15-498c-9f60-00335fc70c21','Col':1,'Row':22,'ColDynamic':1,'RowDynamic':34,'Format':'numberic','Value':' ','TargetCode':''}</v>
      </c>
    </row>
    <row r="459" spans="1:1">
      <c r="A459" t="str">
        <f>CONCATENATE("{'SheetId':'97f94cc4-2cf1-490f-9992-d56edff2a48b'",",","'UId':'3e979013-edcd-4223-b605-0a63abd8da8d'",",'Col':",COLUMN(BCDMDT_06108!B22),",'Row':",ROW(BCDMDT_06108!B22),",","'ColDynamic':",COLUMN(BCDMDT_06108!B34),",","'RowDynamic':",ROW(BCDMDT_06108!B34),",","'Format':'string'",",'Value':'",SUBSTITUTE(BCDMDT_06108!B22,"'","\'"),"','TargetCode':''}")</f>
        <v>{'SheetId':'97f94cc4-2cf1-490f-9992-d56edff2a48b','UId':'3e979013-edcd-4223-b605-0a63abd8da8d','Col':2,'Row':22,'ColDynamic':2,'RowDynamic':34,'Format':'string','Value':'Tổng','TargetCode':''}</v>
      </c>
    </row>
    <row r="460" spans="1:1">
      <c r="A460" t="str">
        <f>CONCATENATE("{'SheetId':'97f94cc4-2cf1-490f-9992-d56edff2a48b'",",","'UId':'3cc4bc7d-e76f-401c-a82d-9f950536450b'",",'Col':",COLUMN(BCDMDT_06108!C22),",'Row':",ROW(BCDMDT_06108!C22),",","'ColDynamic':",COLUMN(BCDMDT_06108!C34),",","'RowDynamic':",ROW(BCDMDT_06108!C34),",","'Format':'numberic'",",'Value':'",SUBSTITUTE(BCDMDT_06108!C22,"'","\'"),"','TargetCode':''}")</f>
        <v>{'SheetId':'97f94cc4-2cf1-490f-9992-d56edff2a48b','UId':'3cc4bc7d-e76f-401c-a82d-9f950536450b','Col':3,'Row':22,'ColDynamic':3,'RowDynamic':34,'Format':'numberic','Value':'4038','TargetCode':''}</v>
      </c>
    </row>
    <row r="461" spans="1:1">
      <c r="A461" t="str">
        <f>CONCATENATE("{'SheetId':'97f94cc4-2cf1-490f-9992-d56edff2a48b'",",","'UId':'f5c6296c-ddf6-4535-93ff-f51ac34cec79'",",'Col':",COLUMN(BCDMDT_06108!D22),",'Row':",ROW(BCDMDT_06108!D22),",","'ColDynamic':",COLUMN(BCDMDT_06108!D34),",","'RowDynamic':",ROW(BCDMDT_06108!D34),",","'Format':'numberic'",",'Value':'",SUBSTITUTE(BCDMDT_06108!D22,"'","\'"),"','TargetCode':''}")</f>
        <v>{'SheetId':'97f94cc4-2cf1-490f-9992-d56edff2a48b','UId':'f5c6296c-ddf6-4535-93ff-f51ac34cec79','Col':4,'Row':22,'ColDynamic':4,'RowDynamic':34,'Format':'numberic','Value':'','TargetCode':''}</v>
      </c>
    </row>
    <row r="462" spans="1:1">
      <c r="A462" t="str">
        <f>CONCATENATE("{'SheetId':'97f94cc4-2cf1-490f-9992-d56edff2a48b'",",","'UId':'2083bb19-14da-4045-bf10-7a3205a3cc3f'",",'Col':",COLUMN(BCDMDT_06108!E22),",'Row':",ROW(BCDMDT_06108!E22),",","'ColDynamic':",COLUMN(BCDMDT_06108!E34),",","'RowDynamic':",ROW(BCDMDT_06108!E34),",","'Format':'numberic'",",'Value':'",SUBSTITUTE(BCDMDT_06108!E22,"'","\'"),"','TargetCode':''}")</f>
        <v>{'SheetId':'97f94cc4-2cf1-490f-9992-d56edff2a48b','UId':'2083bb19-14da-4045-bf10-7a3205a3cc3f','Col':5,'Row':22,'ColDynamic':5,'RowDynamic':34,'Format':'numberic','Value':'','TargetCode':''}</v>
      </c>
    </row>
    <row r="463" spans="1:1">
      <c r="A463" t="str">
        <f>CONCATENATE("{'SheetId':'97f94cc4-2cf1-490f-9992-d56edff2a48b'",",","'UId':'430436ad-39f2-4a0f-b8fe-913b47379af6'",",'Col':",COLUMN(BCDMDT_06108!F22),",'Row':",ROW(BCDMDT_06108!F22),",","'ColDynamic':",COLUMN(BCDMDT_06108!F34),",","'RowDynamic':",ROW(BCDMDT_06108!F34),",","'Format':'numberic'",",'Value':'",SUBSTITUTE(BCDMDT_06108!F22,"'","\'"),"','TargetCode':''}")</f>
        <v>{'SheetId':'97f94cc4-2cf1-490f-9992-d56edff2a48b','UId':'430436ad-39f2-4a0f-b8fe-913b47379af6','Col':6,'Row':22,'ColDynamic':6,'RowDynamic':34,'Format':'numberic','Value':'0','TargetCode':''}</v>
      </c>
    </row>
    <row r="464" spans="1:1">
      <c r="A464" t="str">
        <f>CONCATENATE("{'SheetId':'97f94cc4-2cf1-490f-9992-d56edff2a48b'",",","'UId':'a4e575f3-6b63-4a68-b885-9356cd70acc6'",",'Col':",COLUMN(BCDMDT_06108!G22),",'Row':",ROW(BCDMDT_06108!G22),",","'ColDynamic':",COLUMN(BCDMDT_06108!G34),",","'RowDynamic':",ROW(BCDMDT_06108!G34),",","'Format':'numberic'",",'Value':'",SUBSTITUTE(BCDMDT_06108!G22,"'","\'"),"','TargetCode':''}")</f>
        <v>{'SheetId':'97f94cc4-2cf1-490f-9992-d56edff2a48b','UId':'a4e575f3-6b63-4a68-b885-9356cd70acc6','Col':7,'Row':22,'ColDynamic':7,'RowDynamic':34,'Format':'numberic','Value':'0','TargetCode':''}</v>
      </c>
    </row>
    <row r="465" spans="1:1">
      <c r="A465" t="str">
        <f>CONCATENATE("{'SheetId':'97f94cc4-2cf1-490f-9992-d56edff2a48b'",",","'UId':'4f6c609c-6a5a-4572-8d05-c2597824ff25'",",'Col':",COLUMN(BCDMDT_06108!D23),",'Row':",ROW(BCDMDT_06108!D23),",","'Format':'numberic'",",'Value':'",SUBSTITUTE(BCDMDT_06108!D23,"'","\'"),"','TargetCode':''}")</f>
        <v>{'SheetId':'97f94cc4-2cf1-490f-9992-d56edff2a48b','UId':'4f6c609c-6a5a-4572-8d05-c2597824ff25','Col':4,'Row':23,'Format':'numberic','Value':'','TargetCode':''}</v>
      </c>
    </row>
    <row r="466" spans="1:1">
      <c r="A466" t="str">
        <f>CONCATENATE("{'SheetId':'97f94cc4-2cf1-490f-9992-d56edff2a48b'",",","'UId':'199df9f5-775e-494f-98ce-ab1a9dec16cd'",",'Col':",COLUMN(BCDMDT_06108!E23),",'Row':",ROW(BCDMDT_06108!E23),",","'Format':'numberic'",",'Value':'",SUBSTITUTE(BCDMDT_06108!E23,"'","\'"),"','TargetCode':''}")</f>
        <v>{'SheetId':'97f94cc4-2cf1-490f-9992-d56edff2a48b','UId':'199df9f5-775e-494f-98ce-ab1a9dec16cd','Col':5,'Row':23,'Format':'numberic','Value':'','TargetCode':''}</v>
      </c>
    </row>
    <row r="467" spans="1:1">
      <c r="A467" t="str">
        <f>CONCATENATE("{'SheetId':'97f94cc4-2cf1-490f-9992-d56edff2a48b'",",","'UId':'568d7d46-a83c-4b46-bc9f-0b345c10f451'",",'Col':",COLUMN(BCDMDT_06108!F23),",'Row':",ROW(BCDMDT_06108!F23),",","'Format':'numberic'",",'Value':'",SUBSTITUTE(BCDMDT_06108!F23,"'","\'"),"','TargetCode':''}")</f>
        <v>{'SheetId':'97f94cc4-2cf1-490f-9992-d56edff2a48b','UId':'568d7d46-a83c-4b46-bc9f-0b345c10f451','Col':6,'Row':23,'Format':'numberic','Value':'27875560962','TargetCode':''}</v>
      </c>
    </row>
    <row r="468" spans="1:1">
      <c r="A468" t="str">
        <f>CONCATENATE("{'SheetId':'97f94cc4-2cf1-490f-9992-d56edff2a48b'",",","'UId':'40984a12-7865-4903-a489-3a50800fe9a1'",",'Col':",COLUMN(BCDMDT_06108!G23),",'Row':",ROW(BCDMDT_06108!G23),",","'Format':'numberic'",",'Value':'",SUBSTITUTE(BCDMDT_06108!G23,"'","\'"),"','TargetCode':''}")</f>
        <v>{'SheetId':'97f94cc4-2cf1-490f-9992-d56edff2a48b','UId':'40984a12-7865-4903-a489-3a50800fe9a1','Col':7,'Row':23,'Format':'numberic','Value':'0.206856795011831','TargetCode':''}</v>
      </c>
    </row>
    <row r="469" spans="1:1">
      <c r="A469" t="str">
        <f>CONCATENATE("{'SheetId':'97f94cc4-2cf1-490f-9992-d56edff2a48b'",",","'UId':'5aaae082-8da8-4940-9deb-493d9078553c'",",'Col':",COLUMN(BCDMDT_06108!D24),",'Row':",ROW(BCDMDT_06108!D24),",","'Format':'numberic'",",'Value':'",SUBSTITUTE(BCDMDT_06108!D24,"'","\'"),"','TargetCode':''}")</f>
        <v>{'SheetId':'97f94cc4-2cf1-490f-9992-d56edff2a48b','UId':'5aaae082-8da8-4940-9deb-493d9078553c','Col':4,'Row':24,'Format':'numberic','Value':'','TargetCode':''}</v>
      </c>
    </row>
    <row r="470" spans="1:1">
      <c r="A470" t="str">
        <f>CONCATENATE("{'SheetId':'97f94cc4-2cf1-490f-9992-d56edff2a48b'",",","'UId':'7e18af69-f67a-4d03-9114-95a6eb322f95'",",'Col':",COLUMN(BCDMDT_06108!E24),",'Row':",ROW(BCDMDT_06108!E24),",","'Format':'numberic'",",'Value':'",SUBSTITUTE(BCDMDT_06108!E24,"'","\'"),"','TargetCode':''}")</f>
        <v>{'SheetId':'97f94cc4-2cf1-490f-9992-d56edff2a48b','UId':'7e18af69-f67a-4d03-9114-95a6eb322f95','Col':5,'Row':24,'Format':'numberic','Value':'','TargetCode':''}</v>
      </c>
    </row>
    <row r="471" spans="1:1">
      <c r="A471" t="str">
        <f>CONCATENATE("{'SheetId':'97f94cc4-2cf1-490f-9992-d56edff2a48b'",",","'UId':'71b8f338-b37c-49fd-a991-d8a153913b22'",",'Col':",COLUMN(BCDMDT_06108!F24),",'Row':",ROW(BCDMDT_06108!F24),",","'Format':'numberic'",",'Value':'",SUBSTITUTE(BCDMDT_06108!F24,"'","\'"),"','TargetCode':''}")</f>
        <v>{'SheetId':'97f94cc4-2cf1-490f-9992-d56edff2a48b','UId':'71b8f338-b37c-49fd-a991-d8a153913b22','Col':6,'Row':24,'Format':'numberic','Value':'','TargetCode':''}</v>
      </c>
    </row>
    <row r="472" spans="1:1">
      <c r="A472" t="str">
        <f>CONCATENATE("{'SheetId':'97f94cc4-2cf1-490f-9992-d56edff2a48b'",",","'UId':'06e8433a-f8a5-4bed-a89c-6ade0c43f4d1'",",'Col':",COLUMN(BCDMDT_06108!G24),",'Row':",ROW(BCDMDT_06108!G24),",","'Format':'numberic'",",'Value':'",SUBSTITUTE(BCDMDT_06108!G24,"'","\'"),"','TargetCode':''}")</f>
        <v>{'SheetId':'97f94cc4-2cf1-490f-9992-d56edff2a48b','UId':'06e8433a-f8a5-4bed-a89c-6ade0c43f4d1','Col':7,'Row':24,'Format':'numberic','Value':'','TargetCode':''}</v>
      </c>
    </row>
    <row r="473" spans="1:1">
      <c r="A473" t="str">
        <f>CONCATENATE("{'SheetId':'97f94cc4-2cf1-490f-9992-d56edff2a48b'",",","'UId':'cf024e3f-6c0c-418d-8b49-55c65ec7ec95'",",'Col':",COLUMN(BCDMDT_06108!A33),",'Row':",ROW(BCDMDT_06108!A33),",","'ColDynamic':",COLUMN(BCDMDT_06108!A43),",","'RowDynamic':",ROW(BCDMDT_06108!A43),",","'Format':'numberic'",",'Value':'",SUBSTITUTE(BCDMDT_06108!A33,"'","\'"),"','TargetCode':''}")</f>
        <v>{'SheetId':'97f94cc4-2cf1-490f-9992-d56edff2a48b','UId':'cf024e3f-6c0c-418d-8b49-55c65ec7ec95','Col':1,'Row':33,'ColDynamic':1,'RowDynamic':43,'Format':'numberic','Value':' ','TargetCode':''}</v>
      </c>
    </row>
    <row r="474" spans="1:1">
      <c r="A474" t="str">
        <f>CONCATENATE("{'SheetId':'97f94cc4-2cf1-490f-9992-d56edff2a48b'",",","'UId':'bab093ef-7bd1-48fd-aaae-4a9790143bf5'",",'Col':",COLUMN(BCDMDT_06108!B33),",'Row':",ROW(BCDMDT_06108!B33),",","'ColDynamic':",COLUMN(BCDMDT_06108!B43),",","'RowDynamic':",ROW(BCDMDT_06108!B43),",","'Format':'string'",",'Value':'",SUBSTITUTE(BCDMDT_06108!B33,"'","\'"),"','TargetCode':''}")</f>
        <v>{'SheetId':'97f94cc4-2cf1-490f-9992-d56edff2a48b','UId':'bab093ef-7bd1-48fd-aaae-4a9790143bf5','Col':2,'Row':33,'ColDynamic':2,'RowDynamic':43,'Format':'string','Value':'Tổng','TargetCode':''}</v>
      </c>
    </row>
    <row r="475" spans="1:1">
      <c r="A475" t="str">
        <f>CONCATENATE("{'SheetId':'97f94cc4-2cf1-490f-9992-d56edff2a48b'",",","'UId':'8d178130-1ea6-493e-8be3-836d042b7f35'",",'Col':",COLUMN(BCDMDT_06108!C33),",'Row':",ROW(BCDMDT_06108!C33),",","'ColDynamic':",COLUMN(BCDMDT_06108!C43),",","'RowDynamic':",ROW(BCDMDT_06108!C43),",","'Format':'numberic'",",'Value':'",SUBSTITUTE(BCDMDT_06108!C33,"'","\'"),"','TargetCode':''}")</f>
        <v>{'SheetId':'97f94cc4-2cf1-490f-9992-d56edff2a48b','UId':'8d178130-1ea6-493e-8be3-836d042b7f35','Col':3,'Row':33,'ColDynamic':3,'RowDynamic':43,'Format':'numberic','Value':'4041','TargetCode':''}</v>
      </c>
    </row>
    <row r="476" spans="1:1">
      <c r="A476" t="str">
        <f>CONCATENATE("{'SheetId':'97f94cc4-2cf1-490f-9992-d56edff2a48b'",",","'UId':'c1677490-7516-44f0-8a45-18c9e47688f2'",",'Col':",COLUMN(BCDMDT_06108!D33),",'Row':",ROW(BCDMDT_06108!D33),",","'ColDynamic':",COLUMN(BCDMDT_06108!D43),",","'RowDynamic':",ROW(BCDMDT_06108!D43),",","'Format':'numberic'",",'Value':'",SUBSTITUTE(BCDMDT_06108!D33,"'","\'"),"','TargetCode':''}")</f>
        <v>{'SheetId':'97f94cc4-2cf1-490f-9992-d56edff2a48b','UId':'c1677490-7516-44f0-8a45-18c9e47688f2','Col':4,'Row':33,'ColDynamic':4,'RowDynamic':43,'Format':'numberic','Value':'','TargetCode':''}</v>
      </c>
    </row>
    <row r="477" spans="1:1">
      <c r="A477" t="str">
        <f>CONCATENATE("{'SheetId':'97f94cc4-2cf1-490f-9992-d56edff2a48b'",",","'UId':'c18d94f4-a7ff-48af-9948-94dd03d5c644'",",'Col':",COLUMN(BCDMDT_06108!E33),",'Row':",ROW(BCDMDT_06108!E33),",","'ColDynamic':",COLUMN(BCDMDT_06108!E43),",","'RowDynamic':",ROW(BCDMDT_06108!E43),",","'Format':'numberic'",",'Value':'",SUBSTITUTE(BCDMDT_06108!E33,"'","\'"),"','TargetCode':''}")</f>
        <v>{'SheetId':'97f94cc4-2cf1-490f-9992-d56edff2a48b','UId':'c18d94f4-a7ff-48af-9948-94dd03d5c644','Col':5,'Row':33,'ColDynamic':5,'RowDynamic':43,'Format':'numberic','Value':'','TargetCode':''}</v>
      </c>
    </row>
    <row r="478" spans="1:1">
      <c r="A478" t="str">
        <f>CONCATENATE("{'SheetId':'97f94cc4-2cf1-490f-9992-d56edff2a48b'",",","'UId':'9165ebb3-3739-4d81-a261-f89a3b450f4e'",",'Col':",COLUMN(BCDMDT_06108!F33),",'Row':",ROW(BCDMDT_06108!F33),",","'ColDynamic':",COLUMN(BCDMDT_06108!F43),",","'RowDynamic':",ROW(BCDMDT_06108!F43),",","'Format':'numberic'",",'Value':'",SUBSTITUTE(BCDMDT_06108!F33,"'","\'"),"','TargetCode':''}")</f>
        <v>{'SheetId':'97f94cc4-2cf1-490f-9992-d56edff2a48b','UId':'9165ebb3-3739-4d81-a261-f89a3b450f4e','Col':6,'Row':33,'ColDynamic':6,'RowDynamic':43,'Format':'numberic','Value':'3315056405','TargetCode':''}</v>
      </c>
    </row>
    <row r="479" spans="1:1">
      <c r="A479" t="str">
        <f>CONCATENATE("{'SheetId':'97f94cc4-2cf1-490f-9992-d56edff2a48b'",",","'UId':'5383f531-8c5d-4b61-a2e0-9949d7456c4f'",",'Col':",COLUMN(BCDMDT_06108!G33),",'Row':",ROW(BCDMDT_06108!G33),",","'ColDynamic':",COLUMN(BCDMDT_06108!G43),",","'RowDynamic':",ROW(BCDMDT_06108!G43),",","'Format':'numberic'",",'Value':'",SUBSTITUTE(BCDMDT_06108!G33,"'","\'"),"','TargetCode':''}")</f>
        <v>{'SheetId':'97f94cc4-2cf1-490f-9992-d56edff2a48b','UId':'5383f531-8c5d-4b61-a2e0-9949d7456c4f','Col':7,'Row':33,'ColDynamic':7,'RowDynamic':43,'Format':'numberic','Value':'0.0246001127710595','TargetCode':''}</v>
      </c>
    </row>
    <row r="480" spans="1:1">
      <c r="A480" t="str">
        <f>CONCATENATE("{'SheetId':'97f94cc4-2cf1-490f-9992-d56edff2a48b'",",","'UId':'26543170-e0dc-49c6-b8d6-ab31cb86cf5e'",",'Col':",COLUMN(BCDMDT_06108!D34),",'Row':",ROW(BCDMDT_06108!D34),",","'Format':'numberic'",",'Value':'",SUBSTITUTE(BCDMDT_06108!D34,"'","\'"),"','TargetCode':''}")</f>
        <v>{'SheetId':'97f94cc4-2cf1-490f-9992-d56edff2a48b','UId':'26543170-e0dc-49c6-b8d6-ab31cb86cf5e','Col':4,'Row':34,'Format':'numberic','Value':'','TargetCode':''}</v>
      </c>
    </row>
    <row r="481" spans="1:1">
      <c r="A481" t="str">
        <f>CONCATENATE("{'SheetId':'97f94cc4-2cf1-490f-9992-d56edff2a48b'",",","'UId':'675dbcf4-5f5f-49b1-b523-3f0c91ed37bc'",",'Col':",COLUMN(BCDMDT_06108!E34),",'Row':",ROW(BCDMDT_06108!E34),",","'Format':'numberic'",",'Value':'",SUBSTITUTE(BCDMDT_06108!E34,"'","\'"),"','TargetCode':''}")</f>
        <v>{'SheetId':'97f94cc4-2cf1-490f-9992-d56edff2a48b','UId':'675dbcf4-5f5f-49b1-b523-3f0c91ed37bc','Col':5,'Row':34,'Format':'numberic','Value':'','TargetCode':''}</v>
      </c>
    </row>
    <row r="482" spans="1:1">
      <c r="A482" t="str">
        <f>CONCATENATE("{'SheetId':'97f94cc4-2cf1-490f-9992-d56edff2a48b'",",","'UId':'7766f28c-1e42-4c6d-a056-0d23c8f10652'",",'Col':",COLUMN(BCDMDT_06108!F34),",'Row':",ROW(BCDMDT_06108!F34),",","'Format':'numberic'",",'Value':'",SUBSTITUTE(BCDMDT_06108!F34,"'","\'"),"','TargetCode':''}")</f>
        <v>{'SheetId':'97f94cc4-2cf1-490f-9992-d56edff2a48b','UId':'7766f28c-1e42-4c6d-a056-0d23c8f10652','Col':6,'Row':34,'Format':'numberic','Value':'','TargetCode':''}</v>
      </c>
    </row>
    <row r="483" spans="1:1">
      <c r="A483" t="str">
        <f>CONCATENATE("{'SheetId':'97f94cc4-2cf1-490f-9992-d56edff2a48b'",",","'UId':'d0185705-d0f2-4207-9f42-3559fd7fccd6'",",'Col':",COLUMN(BCDMDT_06108!G34),",'Row':",ROW(BCDMDT_06108!G34),",","'Format':'numberic'",",'Value':'",SUBSTITUTE(BCDMDT_06108!G34,"'","\'"),"','TargetCode':''}")</f>
        <v>{'SheetId':'97f94cc4-2cf1-490f-9992-d56edff2a48b','UId':'d0185705-d0f2-4207-9f42-3559fd7fccd6','Col':7,'Row':34,'Format':'numberic','Value':'','TargetCode':''}</v>
      </c>
    </row>
    <row r="484" spans="1:1">
      <c r="A484" t="str">
        <f>CONCATENATE("{'SheetId':'97f94cc4-2cf1-490f-9992-d56edff2a48b'",",","'UId':'5771d576-186a-42c7-8b2d-37effd7dd119'",",'Col':",COLUMN(BCDMDT_06108!D35),",'Row':",ROW(BCDMDT_06108!D35),",","'Format':'numberic'",",'Value':'",SUBSTITUTE(BCDMDT_06108!D35,"'","\'"),"','TargetCode':''}")</f>
        <v>{'SheetId':'97f94cc4-2cf1-490f-9992-d56edff2a48b','UId':'5771d576-186a-42c7-8b2d-37effd7dd119','Col':4,'Row':35,'Format':'numberic','Value':'','TargetCode':''}</v>
      </c>
    </row>
    <row r="485" spans="1:1">
      <c r="A485" t="str">
        <f>CONCATENATE("{'SheetId':'97f94cc4-2cf1-490f-9992-d56edff2a48b'",",","'UId':'e97e61f4-dde9-474b-b55b-5204e787313c'",",'Col':",COLUMN(BCDMDT_06108!E35),",'Row':",ROW(BCDMDT_06108!E35),",","'Format':'numberic'",",'Value':'",SUBSTITUTE(BCDMDT_06108!E35,"'","\'"),"','TargetCode':''}")</f>
        <v>{'SheetId':'97f94cc4-2cf1-490f-9992-d56edff2a48b','UId':'e97e61f4-dde9-474b-b55b-5204e787313c','Col':5,'Row':35,'Format':'numberic','Value':'','TargetCode':''}</v>
      </c>
    </row>
    <row r="486" spans="1:1">
      <c r="A486" t="str">
        <f>CONCATENATE("{'SheetId':'97f94cc4-2cf1-490f-9992-d56edff2a48b'",",","'UId':'ad2a09d5-3fe4-41c7-918c-71652dc1ff78'",",'Col':",COLUMN(BCDMDT_06108!F35),",'Row':",ROW(BCDMDT_06108!F35),",","'Format':'numberic'",",'Value':'",SUBSTITUTE(BCDMDT_06108!F35,"'","\'"),"','TargetCode':''}")</f>
        <v>{'SheetId':'97f94cc4-2cf1-490f-9992-d56edff2a48b','UId':'ad2a09d5-3fe4-41c7-918c-71652dc1ff78','Col':6,'Row':35,'Format':'numberic','Value':'63067155325','TargetCode':''}</v>
      </c>
    </row>
    <row r="487" spans="1:1">
      <c r="A487" t="str">
        <f>CONCATENATE("{'SheetId':'97f94cc4-2cf1-490f-9992-d56edff2a48b'",",","'UId':'a024435a-79b1-4882-a92d-662dd5e70793'",",'Col':",COLUMN(BCDMDT_06108!G35),",'Row':",ROW(BCDMDT_06108!G35),",","'Format':'numberic'",",'Value':'",SUBSTITUTE(BCDMDT_06108!G35,"'","\'"),"','TargetCode':''}")</f>
        <v>{'SheetId':'97f94cc4-2cf1-490f-9992-d56edff2a48b','UId':'a024435a-79b1-4882-a92d-662dd5e70793','Col':7,'Row':35,'Format':'numberic','Value':'0.468003841746073','TargetCode':''}</v>
      </c>
    </row>
    <row r="488" spans="1:1">
      <c r="A488" t="str">
        <f>CONCATENATE("{'SheetId':'97f94cc4-2cf1-490f-9992-d56edff2a48b'",",","'UId':'0f2dead1-e171-4208-a851-914f69615f82'",",'Col':",COLUMN(BCDMDT_06108!A40),",'Row':",ROW(BCDMDT_06108!A40),",","'ColDynamic':",COLUMN(BCDMDT_06108!A39),",","'RowDynamic':",ROW(BCDMDT_06108!A39),",","'Format':'string'",",'Value':'",SUBSTITUTE(BCDMDT_06108!A40,"'","\'"),"','TargetCode':''}")</f>
        <v>{'SheetId':'97f94cc4-2cf1-490f-9992-d56edff2a48b','UId':'0f2dead1-e171-4208-a851-914f69615f82','Col':1,'Row':40,'ColDynamic':1,'RowDynamic':39,'Format':'string','Value':'2','TargetCode':''}</v>
      </c>
    </row>
    <row r="489" spans="1:1">
      <c r="A489" t="str">
        <f>CONCATENATE("{'SheetId':'97f94cc4-2cf1-490f-9992-d56edff2a48b'",",","'UId':'eb93bf88-bab4-4fc3-af47-6cda172e8c8c'",",'Col':",COLUMN(BCDMDT_06108!B40),",'Row':",ROW(BCDMDT_06108!B40),",","'ColDynamic':",COLUMN(BCDMDT_06108!B39),",","'RowDynamic':",ROW(BCDMDT_06108!B39),",","'Format':'string'",",'Value':'",SUBSTITUTE(BCDMDT_06108!B40,"'","\'"),"','TargetCode':''}")</f>
        <v>{'SheetId':'97f94cc4-2cf1-490f-9992-d56edff2a48b','UId':'eb93bf88-bab4-4fc3-af47-6cda172e8c8c','Col':2,'Row':40,'ColDynamic':2,'RowDynamic':39,'Format':'string','Value':'Chứng chỉ tiền gửi','TargetCode':''}</v>
      </c>
    </row>
    <row r="490" spans="1:1">
      <c r="A490" t="str">
        <f>CONCATENATE("{'SheetId':'97f94cc4-2cf1-490f-9992-d56edff2a48b'",",","'UId':'5d1f678e-30ec-4260-b6af-00c93418bc6c'",",'Col':",COLUMN(BCDMDT_06108!C40),",'Row':",ROW(BCDMDT_06108!C40),",","'ColDynamic':",COLUMN(BCDMDT_06108!C39),",","'RowDynamic':",ROW(BCDMDT_06108!C39),",","'Format':'string'",",'Value':'",SUBSTITUTE(BCDMDT_06108!C40,"'","\'"),"','TargetCode':''}")</f>
        <v>{'SheetId':'97f94cc4-2cf1-490f-9992-d56edff2a48b','UId':'5d1f678e-30ec-4260-b6af-00c93418bc6c','Col':3,'Row':40,'ColDynamic':3,'RowDynamic':39,'Format':'string','Value':'4044','TargetCode':''}</v>
      </c>
    </row>
    <row r="491" spans="1:1">
      <c r="A491" t="str">
        <f>CONCATENATE("{'SheetId':'97f94cc4-2cf1-490f-9992-d56edff2a48b'",",","'UId':'d2390ac2-17a1-4e79-9f9e-a0e1e918db24'",",'Col':",COLUMN(BCDMDT_06108!D40),",'Row':",ROW(BCDMDT_06108!D40),",","'ColDynamic':",COLUMN(BCDMDT_06108!D39),",","'RowDynamic':",ROW(BCDMDT_06108!D39),",","'Format':'numberic'",",'Value':'",SUBSTITUTE(BCDMDT_06108!D40,"'","\'"),"','TargetCode':''}")</f>
        <v>{'SheetId':'97f94cc4-2cf1-490f-9992-d56edff2a48b','UId':'d2390ac2-17a1-4e79-9f9e-a0e1e918db24','Col':4,'Row':40,'ColDynamic':4,'RowDynamic':39,'Format':'numberic','Value':'','TargetCode':''}</v>
      </c>
    </row>
    <row r="492" spans="1:1">
      <c r="A492" t="str">
        <f>CONCATENATE("{'SheetId':'97f94cc4-2cf1-490f-9992-d56edff2a48b'",",","'UId':'987b1e5b-5774-4c91-a7c9-c25f0cb75f38'",",'Col':",COLUMN(BCDMDT_06108!E40),",'Row':",ROW(BCDMDT_06108!E40),",","'ColDynamic':",COLUMN(BCDMDT_06108!E39),",","'RowDynamic':",ROW(BCDMDT_06108!E39),",","'Format':'numberic'",",'Value':'",SUBSTITUTE(BCDMDT_06108!E40,"'","\'"),"','TargetCode':''}")</f>
        <v>{'SheetId':'97f94cc4-2cf1-490f-9992-d56edff2a48b','UId':'987b1e5b-5774-4c91-a7c9-c25f0cb75f38','Col':5,'Row':40,'ColDynamic':5,'RowDynamic':39,'Format':'numberic','Value':'','TargetCode':''}</v>
      </c>
    </row>
    <row r="493" spans="1:1">
      <c r="A493" t="str">
        <f>CONCATENATE("{'SheetId':'97f94cc4-2cf1-490f-9992-d56edff2a48b'",",","'UId':'940e47b0-c384-4fd9-8187-9682427c7877'",",'Col':",COLUMN(BCDMDT_06108!F40),",'Row':",ROW(BCDMDT_06108!F40),",","'ColDynamic':",COLUMN(BCDMDT_06108!F39),",","'RowDynamic':",ROW(BCDMDT_06108!F39),",","'Format':'numberic'",",'Value':'",SUBSTITUTE(BCDMDT_06108!F40,"'","\'"),"','TargetCode':''}")</f>
        <v>{'SheetId':'97f94cc4-2cf1-490f-9992-d56edff2a48b','UId':'940e47b0-c384-4fd9-8187-9682427c7877','Col':6,'Row':40,'ColDynamic':6,'RowDynamic':39,'Format':'numberic','Value':'40500000000','TargetCode':''}</v>
      </c>
    </row>
    <row r="494" spans="1:1">
      <c r="A494" t="str">
        <f>CONCATENATE("{'SheetId':'97f94cc4-2cf1-490f-9992-d56edff2a48b'",",","'UId':'43b5fa0f-b62a-48c5-a6e1-fd84c1ac4294'",",'Col':",COLUMN(BCDMDT_06108!G40),",'Row':",ROW(BCDMDT_06108!G40),",","'ColDynamic':",COLUMN(BCDMDT_06108!G39),",","'RowDynamic':",ROW(BCDMDT_06108!G39),",","'Format':'numberic'",",'Value':'",SUBSTITUTE(BCDMDT_06108!G40,"'","\'"),"','TargetCode':''}")</f>
        <v>{'SheetId':'97f94cc4-2cf1-490f-9992-d56edff2a48b','UId':'43b5fa0f-b62a-48c5-a6e1-fd84c1ac4294','Col':7,'Row':40,'ColDynamic':7,'RowDynamic':39,'Format':'numberic','Value':'0.300539250471037','TargetCode':''}</v>
      </c>
    </row>
    <row r="495" spans="1:1">
      <c r="A495" t="str">
        <f>CONCATENATE("{'SheetId':'97f94cc4-2cf1-490f-9992-d56edff2a48b'",",","'UId':'8e706584-9a97-411a-aa73-101d6bbfd1b3'",",'Col':",COLUMN(BCDMDT_06108!A42),",'Row':",ROW(BCDMDT_06108!A42),",","'ColDynamic':",COLUMN(BCDMDT_06108!A41),",","'RowDynamic':",ROW(BCDMDT_06108!A41),",","'Format':'string'",",'Value':'",SUBSTITUTE(BCDMDT_06108!A42,"'","\'"),"','TargetCode':''}")</f>
        <v>{'SheetId':'97f94cc4-2cf1-490f-9992-d56edff2a48b','UId':'8e706584-9a97-411a-aa73-101d6bbfd1b3','Col':1,'Row':42,'ColDynamic':1,'RowDynamic':41,'Format':'string','Value':'3','TargetCode':''}</v>
      </c>
    </row>
    <row r="496" spans="1:1">
      <c r="A496" t="str">
        <f>CONCATENATE("{'SheetId':'97f94cc4-2cf1-490f-9992-d56edff2a48b'",",","'UId':'ebbb73ee-21aa-4791-831d-554ddb8bda55'",",'Col':",COLUMN(BCDMDT_06108!B42),",'Row':",ROW(BCDMDT_06108!B42),",","'ColDynamic':",COLUMN(BCDMDT_06108!B41),",","'RowDynamic':",ROW(BCDMDT_06108!B41),",","'Format':'string'",",'Value':'",SUBSTITUTE(BCDMDT_06108!B42,"'","\'"),"','TargetCode':''}")</f>
        <v>{'SheetId':'97f94cc4-2cf1-490f-9992-d56edff2a48b','UId':'ebbb73ee-21aa-4791-831d-554ddb8bda55','Col':2,'Row':42,'ColDynamic':2,'RowDynamic':41,'Format':'string','Value':'Công cụ chuyển nhượng','TargetCode':''}</v>
      </c>
    </row>
    <row r="497" spans="1:1">
      <c r="A497" t="str">
        <f>CONCATENATE("{'SheetId':'97f94cc4-2cf1-490f-9992-d56edff2a48b'",",","'UId':'593a8ce3-bc56-4d99-bcfb-4d7543d6a8b5'",",'Col':",COLUMN(BCDMDT_06108!C42),",'Row':",ROW(BCDMDT_06108!C42),",","'ColDynamic':",COLUMN(BCDMDT_06108!C41),",","'RowDynamic':",ROW(BCDMDT_06108!C41),",","'Format':'string'",",'Value':'",SUBSTITUTE(BCDMDT_06108!C42,"'","\'"),"','TargetCode':''}")</f>
        <v>{'SheetId':'97f94cc4-2cf1-490f-9992-d56edff2a48b','UId':'593a8ce3-bc56-4d99-bcfb-4d7543d6a8b5','Col':3,'Row':42,'ColDynamic':3,'RowDynamic':41,'Format':'string','Value':'4045','TargetCode':''}</v>
      </c>
    </row>
    <row r="498" spans="1:1">
      <c r="A498" t="str">
        <f>CONCATENATE("{'SheetId':'97f94cc4-2cf1-490f-9992-d56edff2a48b'",",","'UId':'85c39c8e-7140-4a81-87fa-55f0bc0c1629'",",'Col':",COLUMN(BCDMDT_06108!D42),",'Row':",ROW(BCDMDT_06108!D42),",","'ColDynamic':",COLUMN(BCDMDT_06108!D41),",","'RowDynamic':",ROW(BCDMDT_06108!D41),",","'Format':'numberic'",",'Value':'",SUBSTITUTE(BCDMDT_06108!D42,"'","\'"),"','TargetCode':''}")</f>
        <v>{'SheetId':'97f94cc4-2cf1-490f-9992-d56edff2a48b','UId':'85c39c8e-7140-4a81-87fa-55f0bc0c1629','Col':4,'Row':42,'ColDynamic':4,'RowDynamic':41,'Format':'numberic','Value':'','TargetCode':''}</v>
      </c>
    </row>
    <row r="499" spans="1:1">
      <c r="A499" t="str">
        <f>CONCATENATE("{'SheetId':'97f94cc4-2cf1-490f-9992-d56edff2a48b'",",","'UId':'d9c57217-ce09-4810-bd54-36c17bc214d8'",",'Col':",COLUMN(BCDMDT_06108!E42),",'Row':",ROW(BCDMDT_06108!E42),",","'ColDynamic':",COLUMN(BCDMDT_06108!E41),",","'RowDynamic':",ROW(BCDMDT_06108!E41),",","'Format':'numberic'",",'Value':'",SUBSTITUTE(BCDMDT_06108!E42,"'","\'"),"','TargetCode':''}")</f>
        <v>{'SheetId':'97f94cc4-2cf1-490f-9992-d56edff2a48b','UId':'d9c57217-ce09-4810-bd54-36c17bc214d8','Col':5,'Row':42,'ColDynamic':5,'RowDynamic':41,'Format':'numberic','Value':'','TargetCode':''}</v>
      </c>
    </row>
    <row r="500" spans="1:1">
      <c r="A500" t="str">
        <f>CONCATENATE("{'SheetId':'97f94cc4-2cf1-490f-9992-d56edff2a48b'",",","'UId':'38610ebe-9b8a-4309-b7c2-3110b15b2b5d'",",'Col':",COLUMN(BCDMDT_06108!F42),",'Row':",ROW(BCDMDT_06108!F42),",","'ColDynamic':",COLUMN(BCDMDT_06108!F41),",","'RowDynamic':",ROW(BCDMDT_06108!F41),",","'Format':'numberic'",",'Value':'",SUBSTITUTE(BCDMDT_06108!F42,"'","\'"),"','TargetCode':''}")</f>
        <v>{'SheetId':'97f94cc4-2cf1-490f-9992-d56edff2a48b','UId':'38610ebe-9b8a-4309-b7c2-3110b15b2b5d','Col':6,'Row':42,'ColDynamic':6,'RowDynamic':41,'Format':'numberic','Value':'0','TargetCode':''}</v>
      </c>
    </row>
    <row r="501" spans="1:1">
      <c r="A501" t="str">
        <f>CONCATENATE("{'SheetId':'97f94cc4-2cf1-490f-9992-d56edff2a48b'",",","'UId':'745905bb-4e76-44d5-861b-a752d05e1015'",",'Col':",COLUMN(BCDMDT_06108!G42),",'Row':",ROW(BCDMDT_06108!G42),",","'ColDynamic':",COLUMN(BCDMDT_06108!G41),",","'RowDynamic':",ROW(BCDMDT_06108!G41),",","'Format':'numberic'",",'Value':'",SUBSTITUTE(BCDMDT_06108!G42,"'","\'"),"','TargetCode':''}")</f>
        <v>{'SheetId':'97f94cc4-2cf1-490f-9992-d56edff2a48b','UId':'745905bb-4e76-44d5-861b-a752d05e1015','Col':7,'Row':42,'ColDynamic':7,'RowDynamic':41,'Format':'numberic','Value':'0','TargetCode':''}</v>
      </c>
    </row>
    <row r="502" spans="1:1">
      <c r="A502" t="str">
        <f>CONCATENATE("{'SheetId':'97f94cc4-2cf1-490f-9992-d56edff2a48b'",",","'UId':'ba304c12-e7bb-4492-a411-67aeda462538'",",'Col':",COLUMN(BCDMDT_06108!A44),",'Row':",ROW(BCDMDT_06108!A44),",","'ColDynamic':",COLUMN(BCDMDT_06108!A43),",","'RowDynamic':",ROW(BCDMDT_06108!A43),",","'Format':'string'",",'Value':'",SUBSTITUTE(BCDMDT_06108!A44,"'","\'"),"','TargetCode':''}")</f>
        <v>{'SheetId':'97f94cc4-2cf1-490f-9992-d56edff2a48b','UId':'ba304c12-e7bb-4492-a411-67aeda462538','Col':1,'Row':44,'ColDynamic':1,'RowDynamic':43,'Format':'string','Value':' ','TargetCode':''}</v>
      </c>
    </row>
    <row r="503" spans="1:1">
      <c r="A503" t="str">
        <f>CONCATENATE("{'SheetId':'97f94cc4-2cf1-490f-9992-d56edff2a48b'",",","'UId':'fe07c8b5-4d0a-48c2-b69a-c36dfc0d8639'",",'Col':",COLUMN(BCDMDT_06108!B44),",'Row':",ROW(BCDMDT_06108!B44),",","'ColDynamic':",COLUMN(BCDMDT_06108!B43),",","'RowDynamic':",ROW(BCDMDT_06108!B43),",","'Format':'string'",",'Value':'",SUBSTITUTE(BCDMDT_06108!B44,"'","\'"),"','TargetCode':''}")</f>
        <v>{'SheetId':'97f94cc4-2cf1-490f-9992-d56edff2a48b','UId':'fe07c8b5-4d0a-48c2-b69a-c36dfc0d8639','Col':2,'Row':44,'ColDynamic':2,'RowDynamic':43,'Format':'string','Value':'Tổng','TargetCode':''}</v>
      </c>
    </row>
    <row r="504" spans="1:1">
      <c r="A504" t="str">
        <f>CONCATENATE("{'SheetId':'97f94cc4-2cf1-490f-9992-d56edff2a48b'",",","'UId':'95fe39c2-de30-4df1-add3-646d1235b621'",",'Col':",COLUMN(BCDMDT_06108!C44),",'Row':",ROW(BCDMDT_06108!C44),",","'ColDynamic':",COLUMN(BCDMDT_06108!C43),",","'RowDynamic':",ROW(BCDMDT_06108!C43),",","'Format':'string'",",'Value':'",SUBSTITUTE(BCDMDT_06108!C44,"'","\'"),"','TargetCode':''}")</f>
        <v>{'SheetId':'97f94cc4-2cf1-490f-9992-d56edff2a48b','UId':'95fe39c2-de30-4df1-add3-646d1235b621','Col':3,'Row':44,'ColDynamic':3,'RowDynamic':43,'Format':'string','Value':'4046','TargetCode':''}</v>
      </c>
    </row>
    <row r="505" spans="1:1">
      <c r="A505" t="str">
        <f>CONCATENATE("{'SheetId':'97f94cc4-2cf1-490f-9992-d56edff2a48b'",",","'UId':'64ade038-1439-4677-b751-5b2beb58acd0'",",'Col':",COLUMN(BCDMDT_06108!D44),",'Row':",ROW(BCDMDT_06108!D44),",","'ColDynamic':",COLUMN(BCDMDT_06108!D43),",","'RowDynamic':",ROW(BCDMDT_06108!D43),",","'Format':'numberic'",",'Value':'",SUBSTITUTE(BCDMDT_06108!D44,"'","\'"),"','TargetCode':''}")</f>
        <v>{'SheetId':'97f94cc4-2cf1-490f-9992-d56edff2a48b','UId':'64ade038-1439-4677-b751-5b2beb58acd0','Col':4,'Row':44,'ColDynamic':4,'RowDynamic':43,'Format':'numberic','Value':'','TargetCode':''}</v>
      </c>
    </row>
    <row r="506" spans="1:1">
      <c r="A506" t="str">
        <f>CONCATENATE("{'SheetId':'97f94cc4-2cf1-490f-9992-d56edff2a48b'",",","'UId':'ee34460a-dd81-4a8f-8529-2101f8dbaf7e'",",'Col':",COLUMN(BCDMDT_06108!E44),",'Row':",ROW(BCDMDT_06108!E44),",","'ColDynamic':",COLUMN(BCDMDT_06108!E43),",","'RowDynamic':",ROW(BCDMDT_06108!E43),",","'Format':'numberic'",",'Value':'",SUBSTITUTE(BCDMDT_06108!E44,"'","\'"),"','TargetCode':''}")</f>
        <v>{'SheetId':'97f94cc4-2cf1-490f-9992-d56edff2a48b','UId':'ee34460a-dd81-4a8f-8529-2101f8dbaf7e','Col':5,'Row':44,'ColDynamic':5,'RowDynamic':43,'Format':'numberic','Value':'','TargetCode':''}</v>
      </c>
    </row>
    <row r="507" spans="1:1">
      <c r="A507" t="str">
        <f>CONCATENATE("{'SheetId':'97f94cc4-2cf1-490f-9992-d56edff2a48b'",",","'UId':'8aec7324-8930-484d-b27a-ac318204e770'",",'Col':",COLUMN(BCDMDT_06108!F44),",'Row':",ROW(BCDMDT_06108!F44),",","'ColDynamic':",COLUMN(BCDMDT_06108!F43),",","'RowDynamic':",ROW(BCDMDT_06108!F43),",","'Format':'numberic'",",'Value':'",SUBSTITUTE(BCDMDT_06108!F44,"'","\'"),"','TargetCode':''}")</f>
        <v>{'SheetId':'97f94cc4-2cf1-490f-9992-d56edff2a48b','UId':'8aec7324-8930-484d-b27a-ac318204e770','Col':6,'Row':44,'ColDynamic':6,'RowDynamic':43,'Format':'numberic','Value':'103567155325','TargetCode':''}</v>
      </c>
    </row>
    <row r="508" spans="1:1">
      <c r="A508" t="str">
        <f>CONCATENATE("{'SheetId':'97f94cc4-2cf1-490f-9992-d56edff2a48b'",",","'UId':'04bb4ce5-a5db-4f79-97e1-5b2d2863fcc0'",",'Col':",COLUMN(BCDMDT_06108!G44),",'Row':",ROW(BCDMDT_06108!G44),",","'ColDynamic':",COLUMN(BCDMDT_06108!G43),",","'RowDynamic':",ROW(BCDMDT_06108!G43),",","'Format':'numberic'",",'Value':'",SUBSTITUTE(BCDMDT_06108!G44,"'","\'"),"','TargetCode':''}")</f>
        <v>{'SheetId':'97f94cc4-2cf1-490f-9992-d56edff2a48b','UId':'04bb4ce5-a5db-4f79-97e1-5b2d2863fcc0','Col':7,'Row':44,'ColDynamic':7,'RowDynamic':43,'Format':'numberic','Value':'0.768543092217109','TargetCode':''}</v>
      </c>
    </row>
    <row r="509" spans="1:1">
      <c r="A509" t="str">
        <f>CONCATENATE("{'SheetId':'97f94cc4-2cf1-490f-9992-d56edff2a48b'",",","'UId':'fc898edd-d60f-4260-bb15-9585358bc82d'",",'Col':",COLUMN(BCDMDT_06108!D45),",'Row':",ROW(BCDMDT_06108!D45),",","'Format':'numberic'",",'Value':'",SUBSTITUTE(BCDMDT_06108!D45,"'","\'"),"','TargetCode':''}")</f>
        <v>{'SheetId':'97f94cc4-2cf1-490f-9992-d56edff2a48b','UId':'fc898edd-d60f-4260-bb15-9585358bc82d','Col':4,'Row':45,'Format':'numberic','Value':'','TargetCode':''}</v>
      </c>
    </row>
    <row r="510" spans="1:1">
      <c r="A510" t="str">
        <f>CONCATENATE("{'SheetId':'97f94cc4-2cf1-490f-9992-d56edff2a48b'",",","'UId':'97e826f4-0f91-4232-af23-59168daf6190'",",'Col':",COLUMN(BCDMDT_06108!E45),",'Row':",ROW(BCDMDT_06108!E45),",","'Format':'numberic'",",'Value':'",SUBSTITUTE(BCDMDT_06108!E45,"'","\'"),"','TargetCode':''}")</f>
        <v>{'SheetId':'97f94cc4-2cf1-490f-9992-d56edff2a48b','UId':'97e826f4-0f91-4232-af23-59168daf6190','Col':5,'Row':45,'Format':'numberic','Value':'','TargetCode':''}</v>
      </c>
    </row>
    <row r="511" spans="1:1">
      <c r="A511" t="str">
        <f>CONCATENATE("{'SheetId':'97f94cc4-2cf1-490f-9992-d56edff2a48b'",",","'UId':'32f6d956-e560-4f40-88b5-30477b33740a'",",'Col':",COLUMN(BCDMDT_06108!F45),",'Row':",ROW(BCDMDT_06108!F45),",","'Format':'numberic'",",'Value':'",SUBSTITUTE(BCDMDT_06108!F45,"'","\'"),"','TargetCode':''}")</f>
        <v>{'SheetId':'97f94cc4-2cf1-490f-9992-d56edff2a48b','UId':'32f6d956-e560-4f40-88b5-30477b33740a','Col':6,'Row':45,'Format':'numberic','Value':'134757772692','TargetCode':''}</v>
      </c>
    </row>
    <row r="512" spans="1:1">
      <c r="A512" t="str">
        <f>CONCATENATE("{'SheetId':'97f94cc4-2cf1-490f-9992-d56edff2a48b'",",","'UId':'248f4055-e444-483d-bfbc-765aa7a5cc9e'",",'Col':",COLUMN(BCDMDT_06108!G45),",'Row':",ROW(BCDMDT_06108!G45),",","'Format':'numberic'",",'Value':'",SUBSTITUTE(BCDMDT_06108!G45,"'","\'"),"','TargetCode':''}")</f>
        <v>{'SheetId':'97f94cc4-2cf1-490f-9992-d56edff2a48b','UId':'248f4055-e444-483d-bfbc-765aa7a5cc9e','Col':7,'Row':45,'Format':'numberic','Value':'1','TargetCode':''}</v>
      </c>
    </row>
    <row r="513" spans="1:1">
      <c r="A513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514" spans="1:1">
      <c r="A514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515" spans="1:1">
      <c r="A515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516" spans="1:1">
      <c r="A516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517" spans="1:1">
      <c r="A517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{'SheetId':'3d9f5a69-09d2-47bf-918c-13651271f903','UId':'502b0c65-f858-42b1-a43d-38e258167d7f','Col':4,'Row':3,'Format':'numberic','Value':'3181514828','TargetCode':''}</v>
      </c>
    </row>
    <row r="518" spans="1:1">
      <c r="A518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{'SheetId':'3d9f5a69-09d2-47bf-918c-13651271f903','UId':'522040fa-deb2-4565-be8c-81c67dc50ed5','Col':5,'Row':3,'Format':'numberic','Value':'3530051674','TargetCode':''}</v>
      </c>
    </row>
    <row r="519" spans="1:1">
      <c r="A519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520" spans="1:1">
      <c r="A520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{'SheetId':'3d9f5a69-09d2-47bf-918c-13651271f903','UId':'91882236-93f8-48dc-97d7-999248002a13','Col':4,'Row':4,'Format':'numberic','Value':'-48300220','TargetCode':''}</v>
      </c>
    </row>
    <row r="521" spans="1:1">
      <c r="A521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{'SheetId':'3d9f5a69-09d2-47bf-918c-13651271f903','UId':'978dd67c-d3f6-4513-be62-d4bec6909cd2','Col':5,'Row':4,'Format':'numberic','Value':'2273984','TargetCode':''}</v>
      </c>
    </row>
    <row r="522" spans="1:1">
      <c r="A522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523" spans="1:1">
      <c r="A523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{'SheetId':'3d9f5a69-09d2-47bf-918c-13651271f903','UId':'18a7025c-d558-4391-9bb9-fc345d1c3987','Col':4,'Row':5,'Format':'numberic','Value':'-49475288','TargetCode':''}</v>
      </c>
    </row>
    <row r="524" spans="1:1">
      <c r="A524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{'SheetId':'3d9f5a69-09d2-47bf-918c-13651271f903','UId':'13980df1-1263-4126-ac90-4bab8738fb04','Col':5,'Row':5,'Format':'numberic','Value':'0','TargetCode':''}</v>
      </c>
    </row>
    <row r="525" spans="1:1">
      <c r="A525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526" spans="1:1">
      <c r="A526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{'SheetId':'3d9f5a69-09d2-47bf-918c-13651271f903','UId':'ffe2ab86-b969-4383-a3ed-bae66a2b4453','Col':4,'Row':6,'Format':'numberic','Value':'1175068','TargetCode':''}</v>
      </c>
    </row>
    <row r="527" spans="1:1">
      <c r="A527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{'SheetId':'3d9f5a69-09d2-47bf-918c-13651271f903','UId':'3b90323c-1658-48f8-8539-d3e693f8efd7','Col':5,'Row':6,'Format':'numberic','Value':'2273984','TargetCode':''}</v>
      </c>
    </row>
    <row r="528" spans="1:1">
      <c r="A528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529" spans="1:1">
      <c r="A529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{'SheetId':'3d9f5a69-09d2-47bf-918c-13651271f903','UId':'73c1a238-34dd-4ed6-a18d-a7d10112ea10','Col':4,'Row':7,'Format':'numberic','Value':'3133214608','TargetCode':''}</v>
      </c>
    </row>
    <row r="530" spans="1:1">
      <c r="A530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{'SheetId':'3d9f5a69-09d2-47bf-918c-13651271f903','UId':'b954be3c-a901-481d-8256-11b668991df2','Col':5,'Row':7,'Format':'numberic','Value':'3532325658','TargetCode':''}</v>
      </c>
    </row>
    <row r="531" spans="1:1">
      <c r="A531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532" spans="1:1">
      <c r="A532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{'SheetId':'3d9f5a69-09d2-47bf-918c-13651271f903','UId':'4603edaf-3927-4b70-8516-b492bc9b450f','Col':4,'Row':8,'Format':'numberic','Value':'-20000000000','TargetCode':''}</v>
      </c>
    </row>
    <row r="533" spans="1:1">
      <c r="A533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{'SheetId':'3d9f5a69-09d2-47bf-918c-13651271f903','UId':'0f6d4932-e6b4-4701-830e-884e994eb0c4','Col':5,'Row':8,'Format':'numberic','Value':'-13218900000','TargetCode':''}</v>
      </c>
    </row>
    <row r="534" spans="1:1">
      <c r="A534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535" spans="1:1">
      <c r="A535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536" spans="1:1">
      <c r="A536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{'SheetId':'3d9f5a69-09d2-47bf-918c-13651271f903','UId':'4f862de9-af92-4ef3-866e-01a43340357d','Col':5,'Row':9,'Format':'numberic','Value':'0','TargetCode':''}</v>
      </c>
    </row>
    <row r="537" spans="1:1">
      <c r="A537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538" spans="1:1">
      <c r="A538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{'SheetId':'3d9f5a69-09d2-47bf-918c-13651271f903','UId':'7294f050-f61e-4323-8f24-655a4c134817','Col':4,'Row':10,'Format':'numberic','Value':'4393206849','TargetCode':''}</v>
      </c>
    </row>
    <row r="539" spans="1:1">
      <c r="A539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{'SheetId':'3d9f5a69-09d2-47bf-918c-13651271f903','UId':'07f69c92-abf4-43e6-99e1-47a7a8aefd66','Col':5,'Row':10,'Format':'numberic','Value':'-573803067','TargetCode':''}</v>
      </c>
    </row>
    <row r="540" spans="1:1">
      <c r="A540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541" spans="1:1">
      <c r="A541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542" spans="1:1">
      <c r="A542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543" spans="1:1">
      <c r="A543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544" spans="1:1">
      <c r="A544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545" spans="1:1">
      <c r="A545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546" spans="1:1">
      <c r="A546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547" spans="1:1">
      <c r="A547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{'SheetId':'3d9f5a69-09d2-47bf-918c-13651271f903','UId':'afa714d6-d73f-4f60-a282-7a22390517e0','Col':4,'Row':13,'Format':'numberic','Value':'0','TargetCode':''}</v>
      </c>
    </row>
    <row r="548" spans="1:1">
      <c r="A548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{'SheetId':'3d9f5a69-09d2-47bf-918c-13651271f903','UId':'8631a240-c850-4a7f-b816-08564f906400','Col':5,'Row':13,'Format':'numberic','Value':'0','TargetCode':''}</v>
      </c>
    </row>
    <row r="549" spans="1:1">
      <c r="A549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550" spans="1:1">
      <c r="A550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{'SheetId':'3d9f5a69-09d2-47bf-918c-13651271f903','UId':'baaeff25-ed58-4805-8b78-fbb0b659d150','Col':4,'Row':14,'Format':'numberic','Value':'0','TargetCode':''}</v>
      </c>
    </row>
    <row r="551" spans="1:1">
      <c r="A551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{'SheetId':'3d9f5a69-09d2-47bf-918c-13651271f903','UId':'de431fc7-efd0-4d61-8bd7-0a4b5bf3c76a','Col':5,'Row':14,'Format':'numberic','Value':'0','TargetCode':''}</v>
      </c>
    </row>
    <row r="552" spans="1:1">
      <c r="A552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553" spans="1:1">
      <c r="A553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{'SheetId':'3d9f5a69-09d2-47bf-918c-13651271f903','UId':'304b2112-400b-4432-a524-f30abf33c400','Col':4,'Row':15,'Format':'numberic','Value':'0','TargetCode':''}</v>
      </c>
    </row>
    <row r="554" spans="1:1">
      <c r="A554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555" spans="1:1">
      <c r="A555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556" spans="1:1">
      <c r="A556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{'SheetId':'3d9f5a69-09d2-47bf-918c-13651271f903','UId':'4b839341-0732-4737-bb64-1197a2c916fe','Col':4,'Row':16,'Format':'numberic','Value':'0','TargetCode':''}</v>
      </c>
    </row>
    <row r="557" spans="1:1">
      <c r="A557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{'SheetId':'3d9f5a69-09d2-47bf-918c-13651271f903','UId':'dbec0dd9-271a-47c1-8eff-dae8103338ff','Col':5,'Row':16,'Format':'numberic','Value':'0','TargetCode':''}</v>
      </c>
    </row>
    <row r="558" spans="1:1">
      <c r="A558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559" spans="1:1">
      <c r="A559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{'SheetId':'3d9f5a69-09d2-47bf-918c-13651271f903','UId':'e0de7cd1-63e3-4981-9320-ab5b3577409d','Col':4,'Row':17,'Format':'numberic','Value':'0','TargetCode':''}</v>
      </c>
    </row>
    <row r="560" spans="1:1">
      <c r="A560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{'SheetId':'3d9f5a69-09d2-47bf-918c-13651271f903','UId':'ffce13a4-03ae-4932-a59b-eb24a71ffd97','Col':5,'Row':17,'Format':'numberic','Value':'0','TargetCode':''}</v>
      </c>
    </row>
    <row r="561" spans="1:1">
      <c r="A561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562" spans="1:1">
      <c r="A562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{'SheetId':'3d9f5a69-09d2-47bf-918c-13651271f903','UId':'822e93a7-96a5-404c-ba37-12051d458643','Col':4,'Row':18,'Format':'numberic','Value':'0','TargetCode':''}</v>
      </c>
    </row>
    <row r="563" spans="1:1">
      <c r="A563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{'SheetId':'3d9f5a69-09d2-47bf-918c-13651271f903','UId':'25c05d3e-33c2-4033-9401-21bc2549abad','Col':5,'Row':18,'Format':'numberic','Value':'0','TargetCode':''}</v>
      </c>
    </row>
    <row r="564" spans="1:1">
      <c r="A564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565" spans="1:1">
      <c r="A565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566" spans="1:1">
      <c r="A566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567" spans="1:1">
      <c r="A567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568" spans="1:1">
      <c r="A568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{'SheetId':'3d9f5a69-09d2-47bf-918c-13651271f903','UId':'c1811a2b-f605-43cb-add8-783e2fa63b73','Col':4,'Row':20,'Format':'numberic','Value':'-682686','TargetCode':''}</v>
      </c>
    </row>
    <row r="569" spans="1:1">
      <c r="A569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{'SheetId':'3d9f5a69-09d2-47bf-918c-13651271f903','UId':'3582a546-2d6e-4889-a081-16929b7f527e','Col':5,'Row':20,'Format':'numberic','Value':'-730439','TargetCode':''}</v>
      </c>
    </row>
    <row r="570" spans="1:1">
      <c r="A570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571" spans="1:1">
      <c r="A571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572" spans="1:1">
      <c r="A572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573" spans="1:1">
      <c r="A573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574" spans="1:1">
      <c r="A574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{'SheetId':'3d9f5a69-09d2-47bf-918c-13651271f903','UId':'8c8b69f1-cc40-4b54-90df-311c78ba4148','Col':4,'Row':22,'Format':'numberic','Value':'-12474261229','TargetCode':''}</v>
      </c>
    </row>
    <row r="575" spans="1:1">
      <c r="A575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{'SheetId':'3d9f5a69-09d2-47bf-918c-13651271f903','UId':'fd606e9b-ec43-41fb-b336-0441e41cb06e','Col':5,'Row':22,'Format':'numberic','Value':'-10261107848','TargetCode':''}</v>
      </c>
    </row>
    <row r="576" spans="1:1">
      <c r="A576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577" spans="1:1">
      <c r="A577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578" spans="1:1">
      <c r="A578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579" spans="1:1">
      <c r="A579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580" spans="1:1">
      <c r="A580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{'SheetId':'3d9f5a69-09d2-47bf-918c-13651271f903','UId':'2a1e2106-f27f-4229-8849-6edebf11f81b','Col':4,'Row':24,'Format':'numberic','Value':'0','TargetCode':''}</v>
      </c>
    </row>
    <row r="581" spans="1:1">
      <c r="A581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{'SheetId':'3d9f5a69-09d2-47bf-918c-13651271f903','UId':'381baae0-c231-4083-bf49-2c02091221bc','Col':5,'Row':24,'Format':'numberic','Value':'0','TargetCode':''}</v>
      </c>
    </row>
    <row r="582" spans="1:1">
      <c r="A582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583" spans="1:1">
      <c r="A583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{'SheetId':'3d9f5a69-09d2-47bf-918c-13651271f903','UId':'669fbaaf-c2d8-42dc-a8b4-e1f66f141999','Col':4,'Row':25,'Format':'numberic','Value':'-39438000','TargetCode':''}</v>
      </c>
    </row>
    <row r="584" spans="1:1">
      <c r="A584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{'SheetId':'3d9f5a69-09d2-47bf-918c-13651271f903','UId':'e4c1b16f-6ea0-4630-aa13-65a69406ba9d','Col':5,'Row':25,'Format':'numberic','Value':'-65148744','TargetCode':''}</v>
      </c>
    </row>
    <row r="585" spans="1:1">
      <c r="A585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586" spans="1:1">
      <c r="A586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587" spans="1:1">
      <c r="A587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588" spans="1:1">
      <c r="A588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589" spans="1:1">
      <c r="A589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590" spans="1:1">
      <c r="A590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591" spans="1:1">
      <c r="A591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592" spans="1:1">
      <c r="A592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593" spans="1:1">
      <c r="A593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594" spans="1:1">
      <c r="A594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595" spans="1:1">
      <c r="A595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{'SheetId':'3d9f5a69-09d2-47bf-918c-13651271f903','UId':'364d4b5f-931b-4e2e-b306-3e2bca7bd302','Col':4,'Row':29,'Format':'numberic','Value':'-39438000','TargetCode':''}</v>
      </c>
    </row>
    <row r="596" spans="1:1">
      <c r="A596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{'SheetId':'3d9f5a69-09d2-47bf-918c-13651271f903','UId':'03a2814e-1dc1-43d3-a4e6-9e1c45481715','Col':5,'Row':29,'Format':'numberic','Value':'-65148744','TargetCode':''}</v>
      </c>
    </row>
    <row r="597" spans="1:1">
      <c r="A597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598" spans="1:1">
      <c r="A598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{'SheetId':'3d9f5a69-09d2-47bf-918c-13651271f903','UId':'64a93857-2847-4c7d-9a4f-3f4c6517ccec','Col':4,'Row':30,'Format':'numberic','Value':'-12513699229','TargetCode':''}</v>
      </c>
    </row>
    <row r="599" spans="1:1">
      <c r="A599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{'SheetId':'3d9f5a69-09d2-47bf-918c-13651271f903','UId':'5342f60c-da65-407d-a686-1b051c511b91','Col':5,'Row':30,'Format':'numberic','Value':'-10326256592','TargetCode':''}</v>
      </c>
    </row>
    <row r="600" spans="1:1">
      <c r="A600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601" spans="1:1">
      <c r="A601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{'SheetId':'3d9f5a69-09d2-47bf-918c-13651271f903','UId':'2d1f1cf5-3c15-410f-bd30-0da2acf97536','Col':4,'Row':31,'Format':'numberic','Value':'14080854554','TargetCode':''}</v>
      </c>
    </row>
    <row r="602" spans="1:1">
      <c r="A602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{'SheetId':'3d9f5a69-09d2-47bf-918c-13651271f903','UId':'b422aad8-8b82-43c4-b447-ddbb90b52424','Col':5,'Row':31,'Format':'numberic','Value':'11295080188','TargetCode':''}</v>
      </c>
    </row>
    <row r="603" spans="1:1">
      <c r="A603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604" spans="1:1">
      <c r="A604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{'SheetId':'3d9f5a69-09d2-47bf-918c-13651271f903','UId':'0e4a6a39-71f5-4a94-9aa5-65f8fdbfaa82','Col':4,'Row':32,'Format':'numberic','Value':'14080854554','TargetCode':''}</v>
      </c>
    </row>
    <row r="605" spans="1:1">
      <c r="A605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{'SheetId':'3d9f5a69-09d2-47bf-918c-13651271f903','UId':'1b4a4b14-6a5c-473a-a459-5270c10ded8d','Col':5,'Row':32,'Format':'numberic','Value':'11295080188','TargetCode':''}</v>
      </c>
    </row>
    <row r="606" spans="1:1">
      <c r="A606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607" spans="1:1">
      <c r="A607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{'SheetId':'3d9f5a69-09d2-47bf-918c-13651271f903','UId':'432951a7-5473-446e-807c-3dd7ccf3bb6e','Col':4,'Row':33,'Format':'numberic','Value':'14080854554','TargetCode':''}</v>
      </c>
    </row>
    <row r="608" spans="1:1">
      <c r="A608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{'SheetId':'3d9f5a69-09d2-47bf-918c-13651271f903','UId':'bacc9565-ffff-4501-a884-c8d4d47a6dcb','Col':5,'Row':33,'Format':'numberic','Value':'11295080188','TargetCode':''}</v>
      </c>
    </row>
    <row r="609" spans="1:1">
      <c r="A609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610" spans="1:1">
      <c r="A610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{'SheetId':'3d9f5a69-09d2-47bf-918c-13651271f903','UId':'fd8c3047-89a9-4927-94c5-ae426a227303','Col':4,'Row':34,'Format':'numberic','Value':'0','TargetCode':''}</v>
      </c>
    </row>
    <row r="611" spans="1:1">
      <c r="A611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{'SheetId':'3d9f5a69-09d2-47bf-918c-13651271f903','UId':'84b630d0-23c5-43d7-8937-a5b67f9df5c1','Col':5,'Row':34,'Format':'numberic','Value':'0','TargetCode':''}</v>
      </c>
    </row>
    <row r="612" spans="1:1">
      <c r="A612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613" spans="1:1">
      <c r="A613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614" spans="1:1">
      <c r="A614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615" spans="1:1">
      <c r="A615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616" spans="1:1">
      <c r="A616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{'SheetId':'3d9f5a69-09d2-47bf-918c-13651271f903','UId':'9a8e209d-5f06-407b-a1ff-09e031301027','Col':4,'Row':36,'Format':'numberic','Value':'1567155325','TargetCode':''}</v>
      </c>
    </row>
    <row r="617" spans="1:1">
      <c r="A617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{'SheetId':'3d9f5a69-09d2-47bf-918c-13651271f903','UId':'27d3ccfa-ee82-45ac-8782-fcf1e4668812','Col':5,'Row':36,'Format':'numberic','Value':'968823596','TargetCode':''}</v>
      </c>
    </row>
    <row r="618" spans="1:1">
      <c r="A618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619" spans="1:1">
      <c r="A619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{'SheetId':'3d9f5a69-09d2-47bf-918c-13651271f903','UId':'2e6dd567-0d51-415f-a43b-47b68ee70304','Col':4,'Row':37,'Format':'numberic','Value':'1567155325','TargetCode':''}</v>
      </c>
    </row>
    <row r="620" spans="1:1">
      <c r="A620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{'SheetId':'3d9f5a69-09d2-47bf-918c-13651271f903','UId':'5aca5568-0da5-43d9-b612-b5efe71c8c8c','Col':5,'Row':37,'Format':'numberic','Value':'968823596','TargetCode':''}</v>
      </c>
    </row>
    <row r="621" spans="1:1">
      <c r="A621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622" spans="1:1">
      <c r="A622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{'SheetId':'3d9f5a69-09d2-47bf-918c-13651271f903','UId':'84b32707-fbb2-441a-9b8c-93e209b9d1fa','Col':4,'Row':38,'Format':'numberic','Value':'1567155325','TargetCode':''}</v>
      </c>
    </row>
    <row r="623" spans="1:1">
      <c r="A623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{'SheetId':'3d9f5a69-09d2-47bf-918c-13651271f903','UId':'c783027b-fb1b-4cac-865e-9749eefa4f6a','Col':5,'Row':38,'Format':'numberic','Value':'968823596','TargetCode':''}</v>
      </c>
    </row>
    <row r="624" spans="1:1">
      <c r="A624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625" spans="1:1">
      <c r="A625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{'SheetId':'3d9f5a69-09d2-47bf-918c-13651271f903','UId':'c5b0f87f-379c-44bd-8ec8-f0c52ff33516','Col':4,'Row':39,'Format':'numberic','Value':'0','TargetCode':''}</v>
      </c>
    </row>
    <row r="626" spans="1:1">
      <c r="A626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{'SheetId':'3d9f5a69-09d2-47bf-918c-13651271f903','UId':'3f3974e6-35b4-4547-987d-1a6f639e965c','Col':5,'Row':39,'Format':'numberic','Value':'0','TargetCode':''}</v>
      </c>
    </row>
    <row r="627" spans="1:1">
      <c r="A627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628" spans="1:1">
      <c r="A628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629" spans="1:1">
      <c r="A629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630" spans="1:1">
      <c r="A630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631" spans="1:1">
      <c r="A631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{'SheetId':'3d9f5a69-09d2-47bf-918c-13651271f903','UId':'2f5d0db8-39ea-4e7a-9b1b-3d9a12f11643','Col':4,'Row':41,'Format':'numberic','Value':'-12513699229','TargetCode':''}</v>
      </c>
    </row>
    <row r="632" spans="1:1">
      <c r="A632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{'SheetId':'3d9f5a69-09d2-47bf-918c-13651271f903','UId':'d9146d17-7026-49b4-90c3-4bfb0f10f155','Col':5,'Row':41,'Format':'numberic','Value':'-10326256592','TargetCode':''}</v>
      </c>
    </row>
    <row r="633" spans="1:1">
      <c r="A633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634" spans="1:1">
      <c r="A634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635" spans="1:1">
      <c r="A635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&amp;L&amp;"Arial"&amp;9&amp;KA80000 CONFIDENTIAL&amp;1#_x000D_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0nb7e4QU/y36MLhR+0T6ToAVqsrJ4t1LGg4mZAu50vc=</DigestValue>
    </Reference>
    <Reference Type="http://www.w3.org/2000/09/xmldsig#Object" URI="#idOfficeObject">
      <DigestMethod Algorithm="http://www.w3.org/2001/04/xmlenc#sha256"/>
      <DigestValue>vUhSmLhkk5FOQrFgeII5jeaIgypnQtvZmrEJgCf0/+4=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7Cxta9b/A4JyFnPIfvexdWHKAloXceRIATzHkcJd5RY=</DigestValue>
    </Reference>
  </SignedInfo>
  <SignatureValue>adpCl11WR4rZHqxDf6pAoRoupA/Q1ipUoNgq195cxkCnOfO0SGudSdfdn44xZ+cO2DA25l9/r0pe
iwrxlEMs3DtJ+CVgnNt1kZm0f6pGIGdOUpbmh3tjMWBNI7rcOQFTna0i21l0pah3w+gQbE2U/Yku
7MqodSbfKyGFqcc9gcbPTO3Ey7mQMWhd+jPww4ihzGPFsPlX/w77ZtXhQ+PAyqOES4gx94C6vmlh
yW12r/Bm/adnyELBD1tHLOBJ/d4rgDhX9XiZo9kOigC3LSDZGpzLKDtFjjbjuKXIv2U7PyJ9M9b5
UY7ZU2oJg4gMDSkYa83s2GixiLu5B1dOJ/Yb5A==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SKyPqQFunk9PNlYZJe2/wLsialC1VqMzTVqblB5exZY=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tdyfKIXNTj+U9K8AUiTJjW1eQtO+XO51vQoPfL+Pa5E=</DigestValue>
      </Reference>
      <Reference URI="/xl/comments1.xml?ContentType=application/vnd.openxmlformats-officedocument.spreadsheetml.comments+xml">
        <DigestMethod Algorithm="http://www.w3.org/2001/04/xmlenc#sha256"/>
        <DigestValue>1jm4GQeQw0GRY1WMv3gmz2It/WL09BBX0Zg9vcvjKew=</DigestValue>
      </Reference>
      <Reference URI="/xl/comments2.xml?ContentType=application/vnd.openxmlformats-officedocument.spreadsheetml.comments+xml">
        <DigestMethod Algorithm="http://www.w3.org/2001/04/xmlenc#sha256"/>
        <DigestValue>5ssF+MZ2BOErSVkMAs5HSqxvdYWgWO0OaP5jP7xQHoc=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mYFKblDwJOYKzUX/hgVF4f/l1tjXNDZDorsIGk/Ks4M=</DigestValue>
      </Reference>
      <Reference URI="/xl/comments5.xml?ContentType=application/vnd.openxmlformats-officedocument.spreadsheetml.comments+xml">
        <DigestMethod Algorithm="http://www.w3.org/2001/04/xmlenc#sha256"/>
        <DigestValue>FV9cbeVJWE8n8mpU0mQNpgCe3g9dGlTbTIFkRA/yoBA=</DigestValue>
      </Reference>
      <Reference URI="/xl/comments6.xml?ContentType=application/vnd.openxmlformats-officedocument.spreadsheetml.comments+xml">
        <DigestMethod Algorithm="http://www.w3.org/2001/04/xmlenc#sha256"/>
        <DigestValue>XLOQsNynMnbYvTPIRSPSW2UBfVziWf297BWkLCqsD7E=</DigestValue>
      </Reference>
      <Reference URI="/xl/drawings/vmlDrawing1.vml?ContentType=application/vnd.openxmlformats-officedocument.vmlDrawing">
        <DigestMethod Algorithm="http://www.w3.org/2001/04/xmlenc#sha256"/>
        <DigestValue>YZYuYI+zvGr3ER++ri/RCDcKExzbCGncxPDfzoLU3VM=</DigestValue>
      </Reference>
      <Reference URI="/xl/drawings/vmlDrawing2.vml?ContentType=application/vnd.openxmlformats-officedocument.vmlDrawing">
        <DigestMethod Algorithm="http://www.w3.org/2001/04/xmlenc#sha256"/>
        <DigestValue>DpIjAjEA+jDDx+0mIs8ZZeCR2BVm0W5OtIovrCMMWXo=</DigestValue>
      </Reference>
      <Reference URI="/xl/drawings/vmlDrawing3.vml?ContentType=application/vnd.openxmlformats-officedocument.vmlDrawing">
        <DigestMethod Algorithm="http://www.w3.org/2001/04/xmlenc#sha256"/>
        <DigestValue>sjfB8FLXR+gX79UKkjfJuaMKUxwNexrV32Bxwyck3r8=</DigestValue>
      </Reference>
      <Reference URI="/xl/drawings/vmlDrawing4.vml?ContentType=application/vnd.openxmlformats-officedocument.vmlDrawing">
        <DigestMethod Algorithm="http://www.w3.org/2001/04/xmlenc#sha256"/>
        <DigestValue>o3rfH+3iTd5aAzExNKdwyWWA22dQoCyB4Q5QHAFm2BA=</DigestValue>
      </Reference>
      <Reference URI="/xl/drawings/vmlDrawing5.vml?ContentType=application/vnd.openxmlformats-officedocument.vmlDrawing">
        <DigestMethod Algorithm="http://www.w3.org/2001/04/xmlenc#sha256"/>
        <DigestValue>clmyKL6Nfzu4eWu8JVzfTovi0xdS/Z1dSmUr4QkF30A=</DigestValue>
      </Reference>
      <Reference URI="/xl/drawings/vmlDrawing6.vml?ContentType=application/vnd.openxmlformats-officedocument.vmlDrawing">
        <DigestMethod Algorithm="http://www.w3.org/2001/04/xmlenc#sha256"/>
        <DigestValue>EIQVazn5mlq+jOocPMDd2IGiXRBQzIRkRQy//fadjdE=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4t2scy/HpsqU3LyiQvVuo9q/muUpAWLH6guHiFPU9iw=</DigestValue>
      </Reference>
      <Reference URI="/xl/styles.xml?ContentType=application/vnd.openxmlformats-officedocument.spreadsheetml.styles+xml">
        <DigestMethod Algorithm="http://www.w3.org/2001/04/xmlenc#sha256"/>
        <DigestValue>yBTqr4eLtlZLXImzjZWMIL0AQH1NeL0XohDI2M8eWx8=</DigestValue>
      </Reference>
      <Reference URI="/xl/theme/theme1.xml?ContentType=application/vnd.openxmlformats-officedocument.theme+xml">
        <DigestMethod Algorithm="http://www.w3.org/2001/04/xmlenc#sha256"/>
        <DigestValue>sWEG9CKfbs5tdEJrPnP/amd98pCNKgb3bvAyn6J8AoI=</DigestValue>
      </Reference>
      <Reference URI="/xl/workbook.xml?ContentType=application/vnd.openxmlformats-officedocument.spreadsheetml.sheet.main+xml">
        <DigestMethod Algorithm="http://www.w3.org/2001/04/xmlenc#sha256"/>
        <DigestValue>a0k1G003JkRIsoplrZiA/SFPPgBgxSe/xPifVNiB4rc=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p+o73nXMrQjFxEFBLl+VNuyqHowCb79shqW9bz/UGq4=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/+48gnE9t6DixnZKkSnLGod2MQko6BfseJ7S0K6HhwQ=</DigestValue>
      </Reference>
      <Reference URI="/xl/worksheets/sheet1.xml?ContentType=application/vnd.openxmlformats-officedocument.spreadsheetml.worksheet+xml">
        <DigestMethod Algorithm="http://www.w3.org/2001/04/xmlenc#sha256"/>
        <DigestValue>n4O/ny/bcpZAmDdQpOKHNywm1h9vHabXcxyYcAx/7vY=</DigestValue>
      </Reference>
      <Reference URI="/xl/worksheets/sheet2.xml?ContentType=application/vnd.openxmlformats-officedocument.spreadsheetml.worksheet+xml">
        <DigestMethod Algorithm="http://www.w3.org/2001/04/xmlenc#sha256"/>
        <DigestValue>GPjJMlJFoCtEligCvxVS+yhMQqooyRVl0Q1i+S18m0Q=</DigestValue>
      </Reference>
      <Reference URI="/xl/worksheets/sheet3.xml?ContentType=application/vnd.openxmlformats-officedocument.spreadsheetml.worksheet+xml">
        <DigestMethod Algorithm="http://www.w3.org/2001/04/xmlenc#sha256"/>
        <DigestValue>UYjYono8Gq0XvmfAgGA2z7F7E3rohfQMFMPz2z2miO8=</DigestValue>
      </Reference>
      <Reference URI="/xl/worksheets/sheet4.xml?ContentType=application/vnd.openxmlformats-officedocument.spreadsheetml.worksheet+xml">
        <DigestMethod Algorithm="http://www.w3.org/2001/04/xmlenc#sha256"/>
        <DigestValue>QIEc11/CQ8vRT3S3JFnI/Ev+Nrs1+wJq3NsUcFC/UjE=</DigestValue>
      </Reference>
      <Reference URI="/xl/worksheets/sheet5.xml?ContentType=application/vnd.openxmlformats-officedocument.spreadsheetml.worksheet+xml">
        <DigestMethod Algorithm="http://www.w3.org/2001/04/xmlenc#sha256"/>
        <DigestValue>MEAN3fxtt7eGXExwYyfBbpfoNVx8fHeCsrv437de0Ek=</DigestValue>
      </Reference>
      <Reference URI="/xl/worksheets/sheet6.xml?ContentType=application/vnd.openxmlformats-officedocument.spreadsheetml.worksheet+xml">
        <DigestMethod Algorithm="http://www.w3.org/2001/04/xmlenc#sha256"/>
        <DigestValue>i5uElxfXuQpN272OTDZfzcCysMpC9WZ4ZeXDmiozdig=</DigestValue>
      </Reference>
      <Reference URI="/xl/worksheets/sheet7.xml?ContentType=application/vnd.openxmlformats-officedocument.spreadsheetml.worksheet+xml">
        <DigestMethod Algorithm="http://www.w3.org/2001/04/xmlenc#sha256"/>
        <DigestValue>FvBxya06hK5mMujnMYgRaS2qUIXmkaO7D8ERZ1oil1M=</DigestValue>
      </Reference>
      <Reference URI="/xl/worksheets/sheet8.xml?ContentType=application/vnd.openxmlformats-officedocument.spreadsheetml.worksheet+xml">
        <DigestMethod Algorithm="http://www.w3.org/2001/04/xmlenc#sha256"/>
        <DigestValue>9WgT1wNAIaGM1aETS60497DIzQmrIXLH7bNxsik7T5I=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2025-07-25T03:05:59Z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16.0.17328/26</OfficeVersion>
          <ApplicationVersion>16.0.17328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2025-07-25T03:05:59Z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TDCCBDSgAwIBAgIQbBRvLxgk/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/XRLAf9zkYyDfwZN+3ToqLjS1zUUGoSDeb0Zi6uLK04REM4wLACCBcXB6i8asDUcKAmyPfO6KV02wxGkVJuA4fipxmoQ4axiisRjcVDJUxmx6709OkDwZeu5+Wpqb5mAI+4Vvsi3UUb0xBMjQDKtepWyiFMONa+WV0PT5Z7FI6e82y8ZMlaIBAim+eDiWUr0FKD0a8UnPBzDaRtYU8xcxRBECxrGqRJOkQZog+X1Jq8tqsBEkCzlwgfly0OKp1qkkyRYud3PJGi80YuL5nQCoGZQRGu6Ns33j4/e2CBalCMVgV7GUochXoAHNoCbTXrlQHzmhd6OkAUy1Wjw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/BAgwBgEB/wIBADA3BgNVHR8EMDAuMCygKqAohiZodHRwczovL3Jvb3RjYS5nb3Yudm4vY3JsL3ZucmNhMjU2LmNybDANBgkqhkiG9w0BAQsFAAOCAgEAA2EwAMJEbyep1sKGJW1DgOBLlUVlPWz9pZC5D8tecRnpOWveS6JUuWAIrwwSpMMpS1vOjcI9J/2dbZNI8g5Jq4mbkP7oP4EwKf9fh4QF+lHj21gyzsEe9VP4/2gG1GkoEAXSOkWLuTrjW7PCM8z//jLxo+kIn5i1sC65eKtLhuyLgS847Dyrb5Z90gZZ3kpTICNBxpYlDqKJ9eXHSnGWp07V6toxPR0mdZxXXCgoBP7ERkERf6xztrdzRv35Sch5l5y4rlqz4HR4pZTkrzNqZt69dYwp2e7cxgpnD4kSbU9OtGXeANdpV89Oko+Iw4pgLpi7OYQvnmVjhILSfTEOPCW80im5qVAgLK4ndjGgzR4prO/kZMgtB4FjwJHjAH7Om1pKpVTT2KqAx2YQLftsFLXewsdEvjLlmimZ1A6BDA87fPkJESksPnXPEDqI8zb1+ElXIFXWX+1WyWO1QkG5z87GWZOZQhCQyyMzaq5G/DvVAO4Q1Uh5psRhioPc3YYTK9ZxHRcEUU3cSzMnN7KnbgG1DwCBk4CT6D7mtxFe1czhEB/97hI/eLuRvK9x1AS+zn1j+AOTqQn8eOzx7KYFqJI3s5AkFSEEuXRnEN7bBBteQt+jJqsRprjF9+pWvWVqqLMjsUfulK2odUp93ZO/0hjmoFvjWkzO268rMDBborE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N4Aq203GdFunO3sLxbvbBpuveHKUz0oiLxqp4gfhjw4=</DigestValue>
    </Reference>
    <Reference Type="http://www.w3.org/2000/09/xmldsig#Object" URI="#idOfficeObject">
      <DigestMethod Algorithm="http://www.w3.org/2001/04/xmlenc#sha256"/>
      <DigestValue>cx2Hi2rNJYdbygAdNfWHnx+Tm6ZtKUVpTwK8o3FNzFY=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XZttuq1DeUnZgoF9OFipxlyU34C2lfGHWSXV3YI4CXU=</DigestValue>
    </Reference>
  </SignedInfo>
  <SignatureValue>uu5QcRXnKOZJ98DwPQ2nnznGEU3kAjMWHXqAL6hGZtx3Xq7h67AU5x9E2lWukpDCVxRotq3eVOAI
SI5Rf7CO3i90r6yS6MLvmWrIldafo13I6M9ikAeIkK7Q1ydoI4KDcjr+FroK91ITGtGJJRLZgT9I
pc8G3eJE4NdK/SZ77HgqCJdptzvR9Jc+II1Kb4liOOnGSPjtsVIoHa0ls552ayn8w1xgxyCAlOG/
vIPOUuHMkt8svIEAs1vnwUPuOQnn/QO87Y/IlUJ04N/0YR73ygDO30mTfqRUxSZA5+/7TfqvMyTo
Crr/VcWHK4t/IIuX5D/FbH0TbTCQfKFEOOWjFA==</SignatureValue>
  <KeyInfo>
    <X509Data>
      <X509Certificate>MIIGDzCCA/egAwIBAgIQVAEBAVqcZfPuRVR4mZH/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/8kb8Et/c7jFeGfou39ikioL48upO6xvTkQMsscHkoohUEXjOkUGlmALscmM5mGtsU0wzIm0NKEJQzw0CnsGvWPsFM93rWhfOf0FnZCIlLF38kasGV+YVX9CRVB/C9t99lc4DE7ncVD8BxB7LMAsSGuSWd8YI86SF8RmQr0xiY7/QBUtukGSsr1q+AN95uoZ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/BAQDAgTwMA0GCSqGSIb3DQEBCwUAA4ICAQAV/JhbY5gBnrj4iYWPU06mlziIQ7z9qPJ4ImP/6X6n+ZH8wt+JBhbkRKZAJJGnh38nNvVr4xL6dCOw0W99JyVLu9aDaCZe/z3zJSt0mO+1EmA2tBvlOB7vlSHetBJjHXwCNnp/SWBhM5VsU1zKLwN3L25Yb12c1rNDAT9EL/ZzfpMDYbJqC5kn+fSKkjdLaN6YcnFUYKeaGfrMqr51kRuxkgtrebZKMWauTAncJEQ5tfKgrnI401apqsENR9cK4tk3m+t42X/InmzKOifwKijsHyzwy1PtoK6DILOHzcU0ltJsELe0qGcJigEuokHzxJa4StSpmiKQkI/f2/51+B/4HNcfSgCpX40bjO2y1rGY6GRRh1/MU7K1dESgiJD69eeLZjRMhYRR7O4QAGO59rzllZwslE/At1gZJdN37p9WPkmvh8nnTB2WgR3MBgPwwjU9951NX3ciHglFrDrRhCuwQYjilX4jUY7xVMdd13adMx+YJPJm+iZZYXgW81uSw2yeQOkLGKXdvhAFqRuec3cluMMcS+HDt/eGJUfMxVFCBnSE62PfbNKTe3WU9ZV6o1GYMV2F2eSHsbfFI6zhbYfsLsA8PYnAIpPDVt93rV/SYBVjSUe9YAdFXwrF+Ta8Vs/JvqWTWKfZ0bWvubthNBhvrOHTB54eLPUNQRKM3qrI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SKyPqQFunk9PNlYZJe2/wLsialC1VqMzTVqblB5exZY=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tdyfKIXNTj+U9K8AUiTJjW1eQtO+XO51vQoPfL+Pa5E=</DigestValue>
      </Reference>
      <Reference URI="/xl/comments1.xml?ContentType=application/vnd.openxmlformats-officedocument.spreadsheetml.comments+xml">
        <DigestMethod Algorithm="http://www.w3.org/2001/04/xmlenc#sha256"/>
        <DigestValue>1jm4GQeQw0GRY1WMv3gmz2It/WL09BBX0Zg9vcvjKew=</DigestValue>
      </Reference>
      <Reference URI="/xl/comments2.xml?ContentType=application/vnd.openxmlformats-officedocument.spreadsheetml.comments+xml">
        <DigestMethod Algorithm="http://www.w3.org/2001/04/xmlenc#sha256"/>
        <DigestValue>5ssF+MZ2BOErSVkMAs5HSqxvdYWgWO0OaP5jP7xQHoc=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mYFKblDwJOYKzUX/hgVF4f/l1tjXNDZDorsIGk/Ks4M=</DigestValue>
      </Reference>
      <Reference URI="/xl/comments5.xml?ContentType=application/vnd.openxmlformats-officedocument.spreadsheetml.comments+xml">
        <DigestMethod Algorithm="http://www.w3.org/2001/04/xmlenc#sha256"/>
        <DigestValue>FV9cbeVJWE8n8mpU0mQNpgCe3g9dGlTbTIFkRA/yoBA=</DigestValue>
      </Reference>
      <Reference URI="/xl/comments6.xml?ContentType=application/vnd.openxmlformats-officedocument.spreadsheetml.comments+xml">
        <DigestMethod Algorithm="http://www.w3.org/2001/04/xmlenc#sha256"/>
        <DigestValue>XLOQsNynMnbYvTPIRSPSW2UBfVziWf297BWkLCqsD7E=</DigestValue>
      </Reference>
      <Reference URI="/xl/drawings/vmlDrawing1.vml?ContentType=application/vnd.openxmlformats-officedocument.vmlDrawing">
        <DigestMethod Algorithm="http://www.w3.org/2001/04/xmlenc#sha256"/>
        <DigestValue>YZYuYI+zvGr3ER++ri/RCDcKExzbCGncxPDfzoLU3VM=</DigestValue>
      </Reference>
      <Reference URI="/xl/drawings/vmlDrawing2.vml?ContentType=application/vnd.openxmlformats-officedocument.vmlDrawing">
        <DigestMethod Algorithm="http://www.w3.org/2001/04/xmlenc#sha256"/>
        <DigestValue>DpIjAjEA+jDDx+0mIs8ZZeCR2BVm0W5OtIovrCMMWXo=</DigestValue>
      </Reference>
      <Reference URI="/xl/drawings/vmlDrawing3.vml?ContentType=application/vnd.openxmlformats-officedocument.vmlDrawing">
        <DigestMethod Algorithm="http://www.w3.org/2001/04/xmlenc#sha256"/>
        <DigestValue>sjfB8FLXR+gX79UKkjfJuaMKUxwNexrV32Bxwyck3r8=</DigestValue>
      </Reference>
      <Reference URI="/xl/drawings/vmlDrawing4.vml?ContentType=application/vnd.openxmlformats-officedocument.vmlDrawing">
        <DigestMethod Algorithm="http://www.w3.org/2001/04/xmlenc#sha256"/>
        <DigestValue>o3rfH+3iTd5aAzExNKdwyWWA22dQoCyB4Q5QHAFm2BA=</DigestValue>
      </Reference>
      <Reference URI="/xl/drawings/vmlDrawing5.vml?ContentType=application/vnd.openxmlformats-officedocument.vmlDrawing">
        <DigestMethod Algorithm="http://www.w3.org/2001/04/xmlenc#sha256"/>
        <DigestValue>clmyKL6Nfzu4eWu8JVzfTovi0xdS/Z1dSmUr4QkF30A=</DigestValue>
      </Reference>
      <Reference URI="/xl/drawings/vmlDrawing6.vml?ContentType=application/vnd.openxmlformats-officedocument.vmlDrawing">
        <DigestMethod Algorithm="http://www.w3.org/2001/04/xmlenc#sha256"/>
        <DigestValue>EIQVazn5mlq+jOocPMDd2IGiXRBQzIRkRQy//fadjdE=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4t2scy/HpsqU3LyiQvVuo9q/muUpAWLH6guHiFPU9iw=</DigestValue>
      </Reference>
      <Reference URI="/xl/styles.xml?ContentType=application/vnd.openxmlformats-officedocument.spreadsheetml.styles+xml">
        <DigestMethod Algorithm="http://www.w3.org/2001/04/xmlenc#sha256"/>
        <DigestValue>yBTqr4eLtlZLXImzjZWMIL0AQH1NeL0XohDI2M8eWx8=</DigestValue>
      </Reference>
      <Reference URI="/xl/theme/theme1.xml?ContentType=application/vnd.openxmlformats-officedocument.theme+xml">
        <DigestMethod Algorithm="http://www.w3.org/2001/04/xmlenc#sha256"/>
        <DigestValue>sWEG9CKfbs5tdEJrPnP/amd98pCNKgb3bvAyn6J8AoI=</DigestValue>
      </Reference>
      <Reference URI="/xl/workbook.xml?ContentType=application/vnd.openxmlformats-officedocument.spreadsheetml.sheet.main+xml">
        <DigestMethod Algorithm="http://www.w3.org/2001/04/xmlenc#sha256"/>
        <DigestValue>a0k1G003JkRIsoplrZiA/SFPPgBgxSe/xPifVNiB4rc=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p+o73nXMrQjFxEFBLl+VNuyqHowCb79shqW9bz/UGq4=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/+48gnE9t6DixnZKkSnLGod2MQko6BfseJ7S0K6HhwQ=</DigestValue>
      </Reference>
      <Reference URI="/xl/worksheets/sheet1.xml?ContentType=application/vnd.openxmlformats-officedocument.spreadsheetml.worksheet+xml">
        <DigestMethod Algorithm="http://www.w3.org/2001/04/xmlenc#sha256"/>
        <DigestValue>n4O/ny/bcpZAmDdQpOKHNywm1h9vHabXcxyYcAx/7vY=</DigestValue>
      </Reference>
      <Reference URI="/xl/worksheets/sheet2.xml?ContentType=application/vnd.openxmlformats-officedocument.spreadsheetml.worksheet+xml">
        <DigestMethod Algorithm="http://www.w3.org/2001/04/xmlenc#sha256"/>
        <DigestValue>GPjJMlJFoCtEligCvxVS+yhMQqooyRVl0Q1i+S18m0Q=</DigestValue>
      </Reference>
      <Reference URI="/xl/worksheets/sheet3.xml?ContentType=application/vnd.openxmlformats-officedocument.spreadsheetml.worksheet+xml">
        <DigestMethod Algorithm="http://www.w3.org/2001/04/xmlenc#sha256"/>
        <DigestValue>UYjYono8Gq0XvmfAgGA2z7F7E3rohfQMFMPz2z2miO8=</DigestValue>
      </Reference>
      <Reference URI="/xl/worksheets/sheet4.xml?ContentType=application/vnd.openxmlformats-officedocument.spreadsheetml.worksheet+xml">
        <DigestMethod Algorithm="http://www.w3.org/2001/04/xmlenc#sha256"/>
        <DigestValue>QIEc11/CQ8vRT3S3JFnI/Ev+Nrs1+wJq3NsUcFC/UjE=</DigestValue>
      </Reference>
      <Reference URI="/xl/worksheets/sheet5.xml?ContentType=application/vnd.openxmlformats-officedocument.spreadsheetml.worksheet+xml">
        <DigestMethod Algorithm="http://www.w3.org/2001/04/xmlenc#sha256"/>
        <DigestValue>MEAN3fxtt7eGXExwYyfBbpfoNVx8fHeCsrv437de0Ek=</DigestValue>
      </Reference>
      <Reference URI="/xl/worksheets/sheet6.xml?ContentType=application/vnd.openxmlformats-officedocument.spreadsheetml.worksheet+xml">
        <DigestMethod Algorithm="http://www.w3.org/2001/04/xmlenc#sha256"/>
        <DigestValue>i5uElxfXuQpN272OTDZfzcCysMpC9WZ4ZeXDmiozdig=</DigestValue>
      </Reference>
      <Reference URI="/xl/worksheets/sheet7.xml?ContentType=application/vnd.openxmlformats-officedocument.spreadsheetml.worksheet+xml">
        <DigestMethod Algorithm="http://www.w3.org/2001/04/xmlenc#sha256"/>
        <DigestValue>FvBxya06hK5mMujnMYgRaS2qUIXmkaO7D8ERZ1oil1M=</DigestValue>
      </Reference>
      <Reference URI="/xl/worksheets/sheet8.xml?ContentType=application/vnd.openxmlformats-officedocument.spreadsheetml.worksheet+xml">
        <DigestMethod Algorithm="http://www.w3.org/2001/04/xmlenc#sha256"/>
        <DigestValue>9WgT1wNAIaGM1aETS60497DIzQmrIXLH7bNxsik7T5I=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2025-07-30T02:18:52Z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2025-07-30T02:18:52Z</xd:SigningTime>
          <xd:SigningCertificate>
            <xd:Cert>
              <xd:CertDigest>
                <DigestMethod Algorithm="http://www.w3.org/2001/04/xmlenc#sha256"/>
                <DigestValue>iC1HHQxA20d35KDms9N65R9GZ0jzVMBMKKSbWl6C2bI=</DigestValue>
              </xd:CertDigest>
              <xd:IssuerSerial>
                <X509IssuerName>C=VN, O=VIETNAM POSTS AND TELECOMMUNICATIONS GROUP, CN=VNPT-CA SHA2</X509IssuerName>
                <X509SerialNumber>111660364332471959088006825214114660330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Tong quat</vt:lpstr>
      <vt:lpstr>BCThuNhap_06203</vt:lpstr>
      <vt:lpstr>BCTinhHinhTaiChinh_06105</vt:lpstr>
      <vt:lpstr>BCLCTT_06106</vt:lpstr>
      <vt:lpstr>GTTSRong_06107</vt:lpstr>
      <vt:lpstr>BCDMDT_06108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Sofiak, Anita</cp:lastModifiedBy>
  <dcterms:created xsi:type="dcterms:W3CDTF">2024-09-26T11:25:13Z</dcterms:created>
  <dcterms:modified xsi:type="dcterms:W3CDTF">2025-07-18T07:41:04Z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76274c26-8161-4bde-aa07-b2b522e14278_Enabled">
    <vt:lpwstr>true</vt:lpwstr>
  </property>
  <property fmtid="{D5CDD505-2E9C-101B-9397-08002B2CF9AE}" pid="5" name="MSIP_Label_76274c26-8161-4bde-aa07-b2b522e14278_SetDate">
    <vt:lpwstr>2024-09-26T11:25:13Z</vt:lpwstr>
  </property>
  <property fmtid="{D5CDD505-2E9C-101B-9397-08002B2CF9AE}" pid="6" name="MSIP_Label_76274c26-8161-4bde-aa07-b2b522e14278_Method">
    <vt:lpwstr>Standard</vt:lpwstr>
  </property>
  <property fmtid="{D5CDD505-2E9C-101B-9397-08002B2CF9AE}" pid="7" name="MSIP_Label_76274c26-8161-4bde-aa07-b2b522e14278_Name">
    <vt:lpwstr>Label Only</vt:lpwstr>
  </property>
  <property fmtid="{D5CDD505-2E9C-101B-9397-08002B2CF9AE}" pid="8" name="MSIP_Label_76274c26-8161-4bde-aa07-b2b522e14278_SiteId">
    <vt:lpwstr>b44900f1-2def-4c3b-9ec6-9020d604e19e</vt:lpwstr>
  </property>
  <property fmtid="{D5CDD505-2E9C-101B-9397-08002B2CF9AE}" pid="9" name="MSIP_Label_76274c26-8161-4bde-aa07-b2b522e14278_ActionId">
    <vt:lpwstr>a0a50f74-fee3-4c39-9cda-0a3572c92a7f</vt:lpwstr>
  </property>
  <property fmtid="{D5CDD505-2E9C-101B-9397-08002B2CF9AE}" pid="10" name="MSIP_Label_76274c26-8161-4bde-aa07-b2b522e14278_ContentBits">
    <vt:lpwstr>0</vt:lpwstr>
  </property>
</Properties>
</file>